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ssumptions" sheetId="1" r:id="rId4"/>
    <sheet state="visible" name="Financials" sheetId="2" r:id="rId5"/>
    <sheet state="visible" name="Summary" sheetId="3" r:id="rId6"/>
    <sheet state="visible" name="Loan" sheetId="4" r:id="rId7"/>
  </sheets>
  <definedNames/>
  <calcPr/>
</workbook>
</file>

<file path=xl/sharedStrings.xml><?xml version="1.0" encoding="utf-8"?>
<sst xmlns="http://schemas.openxmlformats.org/spreadsheetml/2006/main" count="110" uniqueCount="93">
  <si>
    <t>All assumptions are marked in</t>
  </si>
  <si>
    <t>Baseline hypotesis are marked in</t>
  </si>
  <si>
    <t>Figures provided by the buyer are marked in</t>
  </si>
  <si>
    <t>TOP LINE</t>
  </si>
  <si>
    <t>COST OF SALES</t>
  </si>
  <si>
    <t>STARTUP EXPENSES</t>
  </si>
  <si>
    <t>Professional services price per hour</t>
  </si>
  <si>
    <t>Material cost of providing services</t>
  </si>
  <si>
    <t>Equipment and office costs</t>
  </si>
  <si>
    <t>Average hours per engagement</t>
  </si>
  <si>
    <t>Contracted labor cost of providing services</t>
  </si>
  <si>
    <t>Digital art and merchandise</t>
  </si>
  <si>
    <t>Number of engagements per customer</t>
  </si>
  <si>
    <t>/ year</t>
  </si>
  <si>
    <t>Travel and meals</t>
  </si>
  <si>
    <t>Music development</t>
  </si>
  <si>
    <t>Payment processing fees</t>
  </si>
  <si>
    <t>CAC (customer acquisition cost)</t>
  </si>
  <si>
    <t>/ year 1</t>
  </si>
  <si>
    <t>Total capital expenses</t>
  </si>
  <si>
    <t>/ year 2</t>
  </si>
  <si>
    <t>OPERATING EXPENSES</t>
  </si>
  <si>
    <t>Net working capital</t>
  </si>
  <si>
    <t>/ year 3</t>
  </si>
  <si>
    <t>Marketing and advertising</t>
  </si>
  <si>
    <t>Marketing and advertising growth</t>
  </si>
  <si>
    <t>FINANCIAL EXPENSES</t>
  </si>
  <si>
    <t>Customer churn rate</t>
  </si>
  <si>
    <t>Need for funds</t>
  </si>
  <si>
    <t>Headcount</t>
  </si>
  <si>
    <t>Headcount increase</t>
  </si>
  <si>
    <t>Loan</t>
  </si>
  <si>
    <t>Headcount salaries and benefits</t>
  </si>
  <si>
    <t>Equity investment</t>
  </si>
  <si>
    <t>Office space per person</t>
  </si>
  <si>
    <t>/ month</t>
  </si>
  <si>
    <t>Interest rate on loans</t>
  </si>
  <si>
    <t>Depreciation</t>
  </si>
  <si>
    <t>G&amp;A as % of gross revenues</t>
  </si>
  <si>
    <t>Tax rate</t>
  </si>
  <si>
    <t>Professional expenses as % of gross revenues</t>
  </si>
  <si>
    <t>P&amp;L</t>
  </si>
  <si>
    <t>Balance sheet</t>
  </si>
  <si>
    <t>Year</t>
  </si>
  <si>
    <t>REVENUE</t>
  </si>
  <si>
    <t>Cash and short term assets</t>
  </si>
  <si>
    <t>Revenue from delivering services</t>
  </si>
  <si>
    <t>Long term assets</t>
  </si>
  <si>
    <t># of customers</t>
  </si>
  <si>
    <t>Total</t>
  </si>
  <si>
    <t>COGS</t>
  </si>
  <si>
    <t>Short term debt</t>
  </si>
  <si>
    <t>Long term debt</t>
  </si>
  <si>
    <t>Equity</t>
  </si>
  <si>
    <t>Net profit / net loss</t>
  </si>
  <si>
    <t>GROSS MARGIN</t>
  </si>
  <si>
    <t>Gross margin / Sales</t>
  </si>
  <si>
    <t>Rent and utilities</t>
  </si>
  <si>
    <t>Cash flow statement</t>
  </si>
  <si>
    <t>Staff salaries and benefits</t>
  </si>
  <si>
    <t>Advertising, marketing and sales</t>
  </si>
  <si>
    <t>General and administrative</t>
  </si>
  <si>
    <t>Cash flow from financing</t>
  </si>
  <si>
    <t>Professional expenses</t>
  </si>
  <si>
    <t>Cash flow from investments</t>
  </si>
  <si>
    <t>EBITDA</t>
  </si>
  <si>
    <t>Cash flow from operations</t>
  </si>
  <si>
    <t>EBITDA / Sales</t>
  </si>
  <si>
    <t>Total cumulative</t>
  </si>
  <si>
    <t>Interests</t>
  </si>
  <si>
    <t>Ratios and valuation</t>
  </si>
  <si>
    <t>EBT</t>
  </si>
  <si>
    <t>EBT / Sales</t>
  </si>
  <si>
    <t>Sales growth year on year</t>
  </si>
  <si>
    <t>-%</t>
  </si>
  <si>
    <t>Taxes</t>
  </si>
  <si>
    <t>Breakeven analysis ($)</t>
  </si>
  <si>
    <t>NET PROFIT</t>
  </si>
  <si>
    <t>ROI</t>
  </si>
  <si>
    <t>NET PROFIT / Sales</t>
  </si>
  <si>
    <t>Valuation multiple on EBITDA</t>
  </si>
  <si>
    <t>Company valuation</t>
  </si>
  <si>
    <t>Capital returned</t>
  </si>
  <si>
    <t>Total need for fund</t>
  </si>
  <si>
    <t>Sales</t>
  </si>
  <si>
    <t>Gross margin</t>
  </si>
  <si>
    <t>Breakeven analysis</t>
  </si>
  <si>
    <t>Month</t>
  </si>
  <si>
    <t>Oustanding principal T0</t>
  </si>
  <si>
    <t>Monthly Payment</t>
  </si>
  <si>
    <t>Principal Payment</t>
  </si>
  <si>
    <t>Interest Payment</t>
  </si>
  <si>
    <t>Oustanding principal T1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</si>
</sst>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[$$]#,##0"/>
    <numFmt numFmtId="165" formatCode="&quot;$&quot;#,##0.00"/>
    <numFmt numFmtId="166" formatCode="&quot;$&quot;#,##0"/>
    <numFmt numFmtId="167" formatCode="[$€-2]\ #,##0"/>
    <numFmt numFmtId="168" formatCode="[$€]#,##0"/>
  </numFmts>
  <fonts count="11">
    <font>
      <sz val="10.0"/>
      <color rgb="FF000000"/>
      <name val="Arial"/>
      <scheme val="minor"/>
    </font>
    <font>
      <color theme="1"/>
      <name val="Arial"/>
      <scheme val="minor"/>
    </font>
    <font>
      <b/>
      <color theme="1"/>
      <name val="Arial"/>
      <scheme val="minor"/>
    </font>
    <font>
      <i/>
      <sz val="8.0"/>
      <color theme="1"/>
      <name val="Arial"/>
      <scheme val="minor"/>
    </font>
    <font>
      <b/>
      <i/>
      <color theme="1"/>
      <name val="Arial"/>
      <scheme val="minor"/>
    </font>
    <font>
      <b/>
      <i/>
      <color theme="1"/>
      <name val="Arial"/>
    </font>
    <font>
      <color theme="1"/>
      <name val="Arial"/>
    </font>
    <font>
      <b/>
      <color theme="1"/>
      <name val="Arial"/>
    </font>
    <font>
      <b/>
      <i/>
      <color rgb="FF434343"/>
      <name val="Arial"/>
    </font>
    <font>
      <b/>
      <color rgb="FF434343"/>
      <name val="Arial"/>
    </font>
    <font>
      <color rgb="FF434343"/>
      <name val="Arial"/>
    </font>
  </fonts>
  <fills count="5">
    <fill>
      <patternFill patternType="none"/>
    </fill>
    <fill>
      <patternFill patternType="lightGray"/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ck">
        <color rgb="FF000000"/>
      </bottom>
    </border>
  </borders>
  <cellStyleXfs count="1">
    <xf borderId="0" fillId="0" fontId="0" numFmtId="0" applyAlignment="1" applyFont="1"/>
  </cellStyleXfs>
  <cellXfs count="57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right" readingOrder="0"/>
    </xf>
    <xf borderId="1" fillId="2" fontId="1" numFmtId="164" xfId="0" applyAlignment="1" applyBorder="1" applyFill="1" applyFont="1" applyNumberFormat="1">
      <alignment readingOrder="0"/>
    </xf>
    <xf borderId="1" fillId="3" fontId="1" numFmtId="164" xfId="0" applyAlignment="1" applyBorder="1" applyFill="1" applyFont="1" applyNumberFormat="1">
      <alignment readingOrder="0"/>
    </xf>
    <xf borderId="1" fillId="4" fontId="1" numFmtId="164" xfId="0" applyAlignment="1" applyBorder="1" applyFill="1" applyFont="1" applyNumberFormat="1">
      <alignment readingOrder="0"/>
    </xf>
    <xf borderId="0" fillId="0" fontId="2" numFmtId="0" xfId="0" applyAlignment="1" applyFont="1">
      <alignment horizontal="right" readingOrder="0"/>
    </xf>
    <xf borderId="0" fillId="0" fontId="3" numFmtId="0" xfId="0" applyAlignment="1" applyFont="1">
      <alignment horizontal="center" readingOrder="0"/>
    </xf>
    <xf borderId="1" fillId="2" fontId="1" numFmtId="165" xfId="0" applyAlignment="1" applyBorder="1" applyFont="1" applyNumberFormat="1">
      <alignment readingOrder="0"/>
    </xf>
    <xf borderId="1" fillId="2" fontId="1" numFmtId="10" xfId="0" applyAlignment="1" applyBorder="1" applyFont="1" applyNumberFormat="1">
      <alignment readingOrder="0"/>
    </xf>
    <xf borderId="1" fillId="2" fontId="1" numFmtId="4" xfId="0" applyAlignment="1" applyBorder="1" applyFont="1" applyNumberFormat="1">
      <alignment readingOrder="0"/>
    </xf>
    <xf borderId="0" fillId="0" fontId="3" numFmtId="0" xfId="0" applyAlignment="1" applyFont="1">
      <alignment readingOrder="0"/>
    </xf>
    <xf borderId="1" fillId="3" fontId="1" numFmtId="165" xfId="0" applyAlignment="1" applyBorder="1" applyFont="1" applyNumberFormat="1">
      <alignment readingOrder="0"/>
    </xf>
    <xf borderId="1" fillId="3" fontId="1" numFmtId="10" xfId="0" applyAlignment="1" applyBorder="1" applyFont="1" applyNumberFormat="1">
      <alignment readingOrder="0"/>
    </xf>
    <xf borderId="1" fillId="2" fontId="1" numFmtId="165" xfId="0" applyAlignment="1" applyBorder="1" applyFont="1" applyNumberFormat="1">
      <alignment horizontal="right" readingOrder="0"/>
    </xf>
    <xf borderId="0" fillId="4" fontId="1" numFmtId="165" xfId="0" applyAlignment="1" applyFont="1" applyNumberFormat="1">
      <alignment readingOrder="0"/>
    </xf>
    <xf borderId="0" fillId="4" fontId="1" numFmtId="165" xfId="0" applyFont="1" applyNumberFormat="1"/>
    <xf borderId="0" fillId="0" fontId="2" numFmtId="0" xfId="0" applyFont="1"/>
    <xf borderId="0" fillId="4" fontId="1" numFmtId="0" xfId="0" applyFont="1"/>
    <xf borderId="0" fillId="4" fontId="4" numFmtId="0" xfId="0" applyAlignment="1" applyFont="1">
      <alignment horizontal="right" readingOrder="0"/>
    </xf>
    <xf borderId="0" fillId="4" fontId="4" numFmtId="0" xfId="0" applyAlignment="1" applyFont="1">
      <alignment horizontal="center" readingOrder="0"/>
    </xf>
    <xf borderId="0" fillId="4" fontId="5" numFmtId="0" xfId="0" applyAlignment="1" applyFont="1">
      <alignment horizontal="right" readingOrder="0" vertical="bottom"/>
    </xf>
    <xf borderId="0" fillId="4" fontId="5" numFmtId="0" xfId="0" applyAlignment="1" applyFont="1">
      <alignment horizontal="right" vertical="bottom"/>
    </xf>
    <xf borderId="0" fillId="4" fontId="6" numFmtId="0" xfId="0" applyAlignment="1" applyFont="1">
      <alignment vertical="bottom"/>
    </xf>
    <xf borderId="0" fillId="4" fontId="2" numFmtId="0" xfId="0" applyAlignment="1" applyFont="1">
      <alignment horizontal="right" readingOrder="0"/>
    </xf>
    <xf borderId="2" fillId="4" fontId="4" numFmtId="0" xfId="0" applyAlignment="1" applyBorder="1" applyFont="1">
      <alignment horizontal="right" readingOrder="0"/>
    </xf>
    <xf borderId="2" fillId="4" fontId="4" numFmtId="0" xfId="0" applyAlignment="1" applyBorder="1" applyFont="1">
      <alignment horizontal="center" readingOrder="0"/>
    </xf>
    <xf borderId="2" fillId="4" fontId="5" numFmtId="0" xfId="0" applyAlignment="1" applyBorder="1" applyFont="1">
      <alignment horizontal="center" vertical="bottom"/>
    </xf>
    <xf borderId="0" fillId="4" fontId="3" numFmtId="0" xfId="0" applyAlignment="1" applyFont="1">
      <alignment horizontal="right" readingOrder="0"/>
    </xf>
    <xf borderId="0" fillId="4" fontId="2" numFmtId="166" xfId="0" applyFont="1" applyNumberFormat="1"/>
    <xf borderId="0" fillId="4" fontId="6" numFmtId="0" xfId="0" applyAlignment="1" applyFont="1">
      <alignment horizontal="right" vertical="bottom"/>
    </xf>
    <xf borderId="0" fillId="4" fontId="6" numFmtId="166" xfId="0" applyAlignment="1" applyFont="1" applyNumberFormat="1">
      <alignment horizontal="right" vertical="bottom"/>
    </xf>
    <xf borderId="0" fillId="4" fontId="1" numFmtId="0" xfId="0" applyAlignment="1" applyFont="1">
      <alignment horizontal="right" readingOrder="0"/>
    </xf>
    <xf borderId="0" fillId="4" fontId="1" numFmtId="166" xfId="0" applyFont="1" applyNumberFormat="1"/>
    <xf borderId="0" fillId="4" fontId="3" numFmtId="3" xfId="0" applyAlignment="1" applyFont="1" applyNumberFormat="1">
      <alignment horizontal="right" readingOrder="0"/>
    </xf>
    <xf borderId="0" fillId="4" fontId="7" numFmtId="0" xfId="0" applyAlignment="1" applyFont="1">
      <alignment horizontal="right" vertical="bottom"/>
    </xf>
    <xf borderId="0" fillId="4" fontId="7" numFmtId="166" xfId="0" applyAlignment="1" applyFont="1" applyNumberFormat="1">
      <alignment horizontal="right" vertical="bottom"/>
    </xf>
    <xf borderId="0" fillId="4" fontId="2" numFmtId="166" xfId="0" applyAlignment="1" applyFont="1" applyNumberFormat="1">
      <alignment readingOrder="0"/>
    </xf>
    <xf borderId="0" fillId="4" fontId="6" numFmtId="166" xfId="0" applyAlignment="1" applyFont="1" applyNumberFormat="1">
      <alignment vertical="bottom"/>
    </xf>
    <xf borderId="0" fillId="4" fontId="1" numFmtId="166" xfId="0" applyAlignment="1" applyFont="1" applyNumberFormat="1">
      <alignment horizontal="right" readingOrder="0"/>
    </xf>
    <xf borderId="0" fillId="4" fontId="3" numFmtId="10" xfId="0" applyFont="1" applyNumberFormat="1"/>
    <xf borderId="0" fillId="4" fontId="1" numFmtId="167" xfId="0" applyFont="1" applyNumberFormat="1"/>
    <xf borderId="0" fillId="4" fontId="6" numFmtId="0" xfId="0" applyAlignment="1" applyFont="1">
      <alignment horizontal="right" readingOrder="0" vertical="bottom"/>
    </xf>
    <xf borderId="0" fillId="4" fontId="1" numFmtId="10" xfId="0" applyFont="1" applyNumberFormat="1"/>
    <xf borderId="0" fillId="4" fontId="3" numFmtId="164" xfId="0" applyFont="1" applyNumberFormat="1"/>
    <xf borderId="0" fillId="4" fontId="7" numFmtId="0" xfId="0" applyAlignment="1" applyFont="1">
      <alignment horizontal="right" readingOrder="0" vertical="bottom"/>
    </xf>
    <xf borderId="0" fillId="0" fontId="1" numFmtId="166" xfId="0" applyFont="1" applyNumberFormat="1"/>
    <xf borderId="0" fillId="4" fontId="2" numFmtId="0" xfId="0" applyFont="1"/>
    <xf borderId="0" fillId="4" fontId="3" numFmtId="0" xfId="0" applyAlignment="1" applyFont="1">
      <alignment readingOrder="0"/>
    </xf>
    <xf borderId="0" fillId="4" fontId="1" numFmtId="2" xfId="0" applyAlignment="1" applyFont="1" applyNumberFormat="1">
      <alignment readingOrder="0"/>
    </xf>
    <xf borderId="0" fillId="4" fontId="2" numFmtId="166" xfId="0" applyAlignment="1" applyFont="1" applyNumberFormat="1">
      <alignment horizontal="right" readingOrder="0"/>
    </xf>
    <xf borderId="0" fillId="4" fontId="1" numFmtId="168" xfId="0" applyFont="1" applyNumberFormat="1"/>
    <xf borderId="0" fillId="4" fontId="2" numFmtId="10" xfId="0" applyFont="1" applyNumberFormat="1"/>
    <xf borderId="0" fillId="4" fontId="2" numFmtId="10" xfId="0" applyAlignment="1" applyFont="1" applyNumberFormat="1">
      <alignment horizontal="right"/>
    </xf>
    <xf borderId="0" fillId="4" fontId="8" numFmtId="0" xfId="0" applyAlignment="1" applyFont="1">
      <alignment horizontal="right" vertical="bottom"/>
    </xf>
    <xf borderId="0" fillId="4" fontId="8" numFmtId="0" xfId="0" applyAlignment="1" applyFont="1">
      <alignment horizontal="center" shrinkToFit="0" vertical="bottom" wrapText="1"/>
    </xf>
    <xf borderId="0" fillId="4" fontId="9" numFmtId="0" xfId="0" applyAlignment="1" applyFont="1">
      <alignment horizontal="right" vertical="bottom"/>
    </xf>
    <xf borderId="0" fillId="4" fontId="10" numFmtId="165" xfId="0" applyAlignment="1" applyFont="1" applyNumberFormat="1">
      <alignment horizontal="right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b="0">
                <a:solidFill>
                  <a:srgbClr val="757575"/>
                </a:solidFill>
                <a:latin typeface="+mn-lt"/>
              </a:rPr>
              <a:t>Sales and EBITDA Forecast</a:t>
            </a:r>
          </a:p>
        </c:rich>
      </c:tx>
      <c:overlay val="0"/>
    </c:title>
    <c:plotArea>
      <c:layout/>
      <c:barChart>
        <c:barDir val="col"/>
        <c:ser>
          <c:idx val="0"/>
          <c:order val="0"/>
          <c:tx>
            <c:strRef>
              <c:f>Summary!$D$5</c:f>
            </c:strRef>
          </c:tx>
          <c:spPr>
            <a:solidFill>
              <a:srgbClr val="F3F3F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>
                    <a:solidFill>
                      <a:srgbClr val="434343"/>
                    </a:solidFill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Summary!$E$4:$I$4</c:f>
            </c:strRef>
          </c:cat>
          <c:val>
            <c:numRef>
              <c:f>Summary!$E$5:$I$5</c:f>
              <c:numCache/>
            </c:numRef>
          </c:val>
        </c:ser>
        <c:ser>
          <c:idx val="1"/>
          <c:order val="1"/>
          <c:tx>
            <c:strRef>
              <c:f>Summary!$D$8</c:f>
            </c:strRef>
          </c:tx>
          <c:spPr>
            <a:solidFill>
              <a:srgbClr val="434343"/>
            </a:solidFill>
            <a:ln cmpd="sng">
              <a:solidFill>
                <a:srgbClr val="000000"/>
              </a:solidFill>
            </a:ln>
          </c:spPr>
          <c:dLbls>
            <c:numFmt formatCode="General" sourceLinked="1"/>
            <c:txPr>
              <a:bodyPr/>
              <a:lstStyle/>
              <a:p>
                <a:pPr lvl="0">
                  <a:defRPr/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Summary!$E$4:$I$4</c:f>
            </c:strRef>
          </c:cat>
          <c:val>
            <c:numRef>
              <c:f>Summary!$E$8:$I$8</c:f>
              <c:numCache/>
            </c:numRef>
          </c:val>
        </c:ser>
        <c:axId val="891100610"/>
        <c:axId val="2137756317"/>
      </c:barChart>
      <c:catAx>
        <c:axId val="89110061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>Year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2137756317"/>
      </c:catAx>
      <c:valAx>
        <c:axId val="2137756317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r>
                  <a:rPr b="0">
                    <a:solidFill>
                      <a:srgbClr val="000000"/>
                    </a:solidFill>
                    <a:latin typeface="+mn-lt"/>
                  </a:rPr>
                  <a:t/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</a:p>
        </c:txPr>
        <c:crossAx val="891100610"/>
      </c:valAx>
    </c:plotArea>
    <c:legend>
      <c:legendPos val="b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</a:p>
      </c:txPr>
    </c:legend>
    <c:plotVisOnly val="1"/>
  </c:chart>
</c:chartSpace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2</xdr:col>
      <xdr:colOff>676275</xdr:colOff>
      <xdr:row>14</xdr:row>
      <xdr:rowOff>28575</xdr:rowOff>
    </xdr:from>
    <xdr:ext cx="7534275" cy="3438525"/>
    <xdr:graphicFrame>
      <xdr:nvGraphicFramePr>
        <xdr:cNvPr id="1" name="Chart 1" title="Gra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showGridLines="0" workbookViewId="0"/>
  </sheetViews>
  <sheetFormatPr customHeight="1" defaultColWidth="12.63" defaultRowHeight="15.75"/>
  <cols>
    <col customWidth="1" min="2" max="4" width="12.63"/>
  </cols>
  <sheetData>
    <row r="2">
      <c r="B2" s="1"/>
      <c r="C2" s="1"/>
      <c r="D2" s="1" t="s">
        <v>0</v>
      </c>
      <c r="E2" s="2"/>
    </row>
    <row r="3">
      <c r="B3" s="1"/>
      <c r="C3" s="1"/>
      <c r="D3" s="1" t="s">
        <v>1</v>
      </c>
      <c r="E3" s="3"/>
    </row>
    <row r="4">
      <c r="B4" s="1"/>
      <c r="C4" s="1"/>
      <c r="D4" s="1" t="s">
        <v>2</v>
      </c>
      <c r="E4" s="4"/>
    </row>
    <row r="5">
      <c r="B5" s="5"/>
      <c r="C5" s="5"/>
      <c r="D5" s="5"/>
    </row>
    <row r="6">
      <c r="B6" s="5"/>
      <c r="C6" s="5"/>
      <c r="D6" s="5" t="s">
        <v>3</v>
      </c>
      <c r="E6" s="6"/>
      <c r="F6" s="6"/>
      <c r="I6" s="5" t="s">
        <v>4</v>
      </c>
      <c r="J6" s="6"/>
      <c r="M6" s="5" t="s">
        <v>5</v>
      </c>
      <c r="N6" s="6"/>
    </row>
    <row r="7">
      <c r="B7" s="1"/>
      <c r="C7" s="1"/>
      <c r="D7" s="1" t="s">
        <v>6</v>
      </c>
      <c r="E7" s="7">
        <v>250.0</v>
      </c>
      <c r="F7" s="1"/>
      <c r="G7" s="1"/>
      <c r="I7" s="1" t="s">
        <v>7</v>
      </c>
      <c r="J7" s="8">
        <v>0.0</v>
      </c>
      <c r="M7" s="1" t="s">
        <v>8</v>
      </c>
      <c r="N7" s="7">
        <f>0.15*500000</f>
        <v>75000</v>
      </c>
    </row>
    <row r="8">
      <c r="B8" s="1"/>
      <c r="C8" s="1"/>
      <c r="D8" s="1" t="s">
        <v>9</v>
      </c>
      <c r="E8" s="9">
        <f>2500/E7/E9</f>
        <v>10</v>
      </c>
      <c r="F8" s="1"/>
      <c r="G8" s="1"/>
      <c r="I8" s="1" t="s">
        <v>10</v>
      </c>
      <c r="J8" s="8">
        <v>0.0</v>
      </c>
      <c r="M8" s="1" t="s">
        <v>11</v>
      </c>
      <c r="N8" s="7">
        <v>25000.0</v>
      </c>
    </row>
    <row r="9">
      <c r="B9" s="1"/>
      <c r="C9" s="1"/>
      <c r="D9" s="1" t="s">
        <v>12</v>
      </c>
      <c r="E9" s="9">
        <v>1.0</v>
      </c>
      <c r="F9" s="10" t="s">
        <v>13</v>
      </c>
      <c r="G9" s="1"/>
      <c r="I9" s="1" t="s">
        <v>14</v>
      </c>
      <c r="J9" s="8">
        <v>0.01</v>
      </c>
      <c r="M9" s="1" t="s">
        <v>15</v>
      </c>
      <c r="N9" s="7">
        <v>100000.0</v>
      </c>
    </row>
    <row r="10">
      <c r="B10" s="1"/>
      <c r="C10" s="1"/>
      <c r="E10" s="1"/>
      <c r="F10" s="1"/>
      <c r="G10" s="1"/>
      <c r="I10" s="1" t="s">
        <v>16</v>
      </c>
      <c r="J10" s="8">
        <v>0.0</v>
      </c>
    </row>
    <row r="11">
      <c r="B11" s="5"/>
      <c r="C11" s="5"/>
      <c r="D11" s="1" t="s">
        <v>17</v>
      </c>
      <c r="E11" s="7">
        <f>$J$13/(85000/($E$7*$E$8*$E$9))</f>
        <v>5882.352941</v>
      </c>
      <c r="F11" s="10" t="s">
        <v>18</v>
      </c>
      <c r="G11" s="1"/>
      <c r="M11" s="1" t="s">
        <v>19</v>
      </c>
      <c r="N11" s="7">
        <f>SUM(N7:N9)</f>
        <v>200000</v>
      </c>
    </row>
    <row r="12">
      <c r="D12" s="1" t="s">
        <v>17</v>
      </c>
      <c r="E12" s="7">
        <f>Financials!$F$20/(185000/($E$7*$E$8*$E$9))</f>
        <v>2702.702703</v>
      </c>
      <c r="F12" s="10" t="s">
        <v>20</v>
      </c>
      <c r="G12" s="1"/>
      <c r="I12" s="5" t="s">
        <v>21</v>
      </c>
      <c r="M12" s="1" t="s">
        <v>22</v>
      </c>
      <c r="N12" s="7">
        <f>500000-N11</f>
        <v>300000</v>
      </c>
    </row>
    <row r="13">
      <c r="B13" s="1"/>
      <c r="C13" s="1"/>
      <c r="D13" s="1" t="s">
        <v>17</v>
      </c>
      <c r="E13" s="7">
        <f>Financials!$G$20/(325000/($E$7*$E$8*$E$9))</f>
        <v>1538.461538</v>
      </c>
      <c r="F13" s="10" t="s">
        <v>23</v>
      </c>
      <c r="G13" s="1"/>
      <c r="I13" s="1" t="s">
        <v>24</v>
      </c>
      <c r="J13" s="11">
        <f>500000*0.4</f>
        <v>200000</v>
      </c>
    </row>
    <row r="14">
      <c r="B14" s="1"/>
      <c r="C14" s="1"/>
      <c r="G14" s="1"/>
      <c r="I14" s="1" t="s">
        <v>25</v>
      </c>
      <c r="J14" s="12">
        <v>0.0</v>
      </c>
      <c r="M14" s="5" t="s">
        <v>26</v>
      </c>
    </row>
    <row r="15">
      <c r="B15" s="1"/>
      <c r="C15" s="1"/>
      <c r="D15" s="1" t="s">
        <v>27</v>
      </c>
      <c r="E15" s="8">
        <v>0.05</v>
      </c>
      <c r="G15" s="1"/>
      <c r="M15" s="1" t="s">
        <v>28</v>
      </c>
      <c r="N15" s="7">
        <f>SUM(N11)+SUM(N12:N13)</f>
        <v>500000</v>
      </c>
    </row>
    <row r="16">
      <c r="G16" s="1"/>
      <c r="I16" s="1" t="s">
        <v>29</v>
      </c>
      <c r="J16" s="9">
        <v>3.0</v>
      </c>
    </row>
    <row r="17">
      <c r="B17" s="1"/>
      <c r="C17" s="1"/>
      <c r="G17" s="1"/>
      <c r="I17" s="1" t="s">
        <v>30</v>
      </c>
      <c r="J17" s="9">
        <v>0.0</v>
      </c>
      <c r="M17" s="1" t="s">
        <v>31</v>
      </c>
      <c r="N17" s="7">
        <f>N15-N18</f>
        <v>350000</v>
      </c>
    </row>
    <row r="18">
      <c r="B18" s="1"/>
      <c r="C18" s="1"/>
      <c r="G18" s="1"/>
      <c r="I18" s="1" t="s">
        <v>32</v>
      </c>
      <c r="J18" s="7">
        <f>100000/J16</f>
        <v>33333.33333</v>
      </c>
      <c r="K18" s="10" t="s">
        <v>13</v>
      </c>
      <c r="M18" s="1" t="s">
        <v>33</v>
      </c>
      <c r="N18" s="7">
        <v>150000.0</v>
      </c>
    </row>
    <row r="19">
      <c r="B19" s="1"/>
      <c r="C19" s="1"/>
      <c r="G19" s="1"/>
    </row>
    <row r="20">
      <c r="B20" s="1"/>
      <c r="C20" s="1"/>
      <c r="G20" s="1"/>
      <c r="I20" s="1" t="s">
        <v>34</v>
      </c>
      <c r="J20" s="13">
        <v>200.0</v>
      </c>
      <c r="K20" s="10" t="s">
        <v>35</v>
      </c>
      <c r="M20" s="1" t="s">
        <v>36</v>
      </c>
      <c r="N20" s="8">
        <v>0.07</v>
      </c>
    </row>
    <row r="21">
      <c r="G21" s="1"/>
      <c r="M21" s="1" t="s">
        <v>37</v>
      </c>
      <c r="N21" s="8">
        <v>0.1</v>
      </c>
    </row>
    <row r="22">
      <c r="B22" s="5"/>
      <c r="C22" s="5"/>
      <c r="G22" s="1"/>
      <c r="I22" s="1" t="s">
        <v>38</v>
      </c>
      <c r="J22" s="8">
        <v>0.0125</v>
      </c>
      <c r="M22" s="1" t="s">
        <v>39</v>
      </c>
      <c r="N22" s="8">
        <v>0.2</v>
      </c>
    </row>
    <row r="23">
      <c r="B23" s="1"/>
      <c r="C23" s="1"/>
      <c r="G23" s="1"/>
      <c r="I23" s="1" t="s">
        <v>40</v>
      </c>
      <c r="J23" s="8">
        <v>0.025</v>
      </c>
    </row>
    <row r="24">
      <c r="B24" s="1"/>
      <c r="C24" s="1"/>
      <c r="G24" s="1"/>
    </row>
    <row r="26">
      <c r="B26" s="1"/>
    </row>
    <row r="27">
      <c r="B27" s="1"/>
    </row>
    <row r="28">
      <c r="B28" s="1"/>
    </row>
    <row r="30">
      <c r="B30" s="1"/>
    </row>
    <row r="31">
      <c r="B31" s="1"/>
    </row>
    <row r="32">
      <c r="B32" s="1"/>
    </row>
    <row r="34">
      <c r="B34" s="1"/>
    </row>
    <row r="35">
      <c r="B35" s="1"/>
    </row>
    <row r="37">
      <c r="B37" s="1"/>
    </row>
    <row r="42">
      <c r="F42" s="1"/>
      <c r="H42" s="14"/>
    </row>
    <row r="43">
      <c r="F43" s="1"/>
      <c r="H43" s="14"/>
    </row>
    <row r="44">
      <c r="F44" s="1"/>
      <c r="H44" s="14"/>
    </row>
    <row r="45">
      <c r="F45" s="1"/>
      <c r="H45" s="15"/>
    </row>
    <row r="46">
      <c r="F46" s="1"/>
      <c r="H46" s="14"/>
    </row>
    <row r="47">
      <c r="F47" s="5"/>
      <c r="H47" s="14"/>
    </row>
    <row r="48">
      <c r="H48" s="14"/>
    </row>
    <row r="49">
      <c r="H49" s="16"/>
    </row>
  </sheetData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>
      <c r="A2" s="17"/>
      <c r="B2" s="18"/>
      <c r="C2" s="18"/>
      <c r="D2" s="18"/>
      <c r="E2" s="19"/>
      <c r="F2" s="19"/>
      <c r="G2" s="19"/>
      <c r="H2" s="19"/>
      <c r="I2" s="19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>
      <c r="A3" s="17"/>
      <c r="B3" s="18"/>
      <c r="C3" s="18"/>
      <c r="D3" s="18"/>
      <c r="E3" s="19"/>
      <c r="F3" s="19"/>
      <c r="G3" s="19"/>
      <c r="H3" s="19"/>
      <c r="I3" s="19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>
      <c r="A4" s="17"/>
      <c r="B4" s="18"/>
      <c r="C4" s="18"/>
      <c r="D4" s="20" t="s">
        <v>41</v>
      </c>
      <c r="J4" s="17"/>
      <c r="K4" s="17"/>
      <c r="L4" s="21" t="s">
        <v>42</v>
      </c>
      <c r="M4" s="22"/>
      <c r="N4" s="22"/>
      <c r="O4" s="22"/>
      <c r="P4" s="22"/>
      <c r="Q4" s="22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>
      <c r="A5" s="17"/>
      <c r="B5" s="23"/>
      <c r="C5" s="23"/>
      <c r="J5" s="17"/>
      <c r="K5" s="17"/>
      <c r="L5" s="22"/>
      <c r="M5" s="22"/>
      <c r="N5" s="22"/>
      <c r="O5" s="22"/>
      <c r="P5" s="22"/>
      <c r="Q5" s="22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>
      <c r="A6" s="17"/>
      <c r="B6" s="23"/>
      <c r="C6" s="23"/>
      <c r="D6" s="24" t="s">
        <v>43</v>
      </c>
      <c r="E6" s="25">
        <v>1.0</v>
      </c>
      <c r="F6" s="25">
        <v>2.0</v>
      </c>
      <c r="G6" s="25">
        <v>3.0</v>
      </c>
      <c r="H6" s="25">
        <v>4.0</v>
      </c>
      <c r="I6" s="25">
        <v>5.0</v>
      </c>
      <c r="J6" s="17"/>
      <c r="K6" s="17"/>
      <c r="L6" s="26" t="s">
        <v>43</v>
      </c>
      <c r="M6" s="26">
        <v>1.0</v>
      </c>
      <c r="N6" s="26">
        <v>2.0</v>
      </c>
      <c r="O6" s="26">
        <v>3.0</v>
      </c>
      <c r="P6" s="26">
        <v>4.0</v>
      </c>
      <c r="Q6" s="26">
        <v>5.0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>
      <c r="A7" s="17"/>
      <c r="B7" s="27"/>
      <c r="C7" s="27"/>
      <c r="D7" s="23" t="s">
        <v>44</v>
      </c>
      <c r="E7" s="28">
        <f t="shared" ref="E7:I7" si="1">SUM(E8)</f>
        <v>85000</v>
      </c>
      <c r="F7" s="28">
        <f t="shared" si="1"/>
        <v>185000</v>
      </c>
      <c r="G7" s="28">
        <f t="shared" si="1"/>
        <v>325000</v>
      </c>
      <c r="H7" s="28">
        <f t="shared" si="1"/>
        <v>393750</v>
      </c>
      <c r="I7" s="28">
        <f t="shared" si="1"/>
        <v>459062.5</v>
      </c>
      <c r="J7" s="17"/>
      <c r="K7" s="17"/>
      <c r="L7" s="29" t="s">
        <v>45</v>
      </c>
      <c r="M7" s="30">
        <f>E32+E36-SUM(Assumptions!N11)+E26-E35</f>
        <v>43324.9447</v>
      </c>
      <c r="N7" s="30">
        <f t="shared" ref="N7:Q7" si="2">M7+F32+F26-F35</f>
        <v>-115600.1106</v>
      </c>
      <c r="O7" s="30">
        <f t="shared" si="2"/>
        <v>-137675.1659</v>
      </c>
      <c r="P7" s="30">
        <f t="shared" si="2"/>
        <v>-99625.85804</v>
      </c>
      <c r="Q7" s="30">
        <f t="shared" si="2"/>
        <v>-10650.59742</v>
      </c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>
      <c r="A8" s="17"/>
      <c r="B8" s="27"/>
      <c r="C8" s="27"/>
      <c r="D8" s="31" t="s">
        <v>46</v>
      </c>
      <c r="E8" s="32">
        <f>E9*Assumptions!$E$7*Assumptions!$E$8*Assumptions!$E$9</f>
        <v>85000</v>
      </c>
      <c r="F8" s="32">
        <f>F9*Assumptions!$E$7*Assumptions!$E$8*Assumptions!$E$9</f>
        <v>185000</v>
      </c>
      <c r="G8" s="32">
        <f>G9*Assumptions!$E$7*Assumptions!$E$8*Assumptions!$E$9</f>
        <v>325000</v>
      </c>
      <c r="H8" s="32">
        <f>H9*Assumptions!$E$7*Assumptions!$E$8*Assumptions!$E$9</f>
        <v>393750</v>
      </c>
      <c r="I8" s="32">
        <f>I9*Assumptions!$E$7*Assumptions!$E$8*Assumptions!$E$9</f>
        <v>459062.5</v>
      </c>
      <c r="J8" s="17"/>
      <c r="K8" s="17"/>
      <c r="L8" s="29" t="s">
        <v>47</v>
      </c>
      <c r="M8" s="30">
        <f>SUM(Assumptions!N11)-E26</f>
        <v>180000</v>
      </c>
      <c r="N8" s="30">
        <f t="shared" ref="N8:Q8" si="3">M8-F26</f>
        <v>160000</v>
      </c>
      <c r="O8" s="30">
        <f t="shared" si="3"/>
        <v>140000</v>
      </c>
      <c r="P8" s="30">
        <f t="shared" si="3"/>
        <v>120000</v>
      </c>
      <c r="Q8" s="30">
        <f t="shared" si="3"/>
        <v>100000</v>
      </c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>
      <c r="A9" s="17"/>
      <c r="B9" s="23"/>
      <c r="C9" s="23"/>
      <c r="D9" s="27" t="s">
        <v>48</v>
      </c>
      <c r="E9" s="33">
        <f>E20/Assumptions!$E$11</f>
        <v>34</v>
      </c>
      <c r="F9" s="33">
        <f>F20/Assumptions!$E$12</f>
        <v>74</v>
      </c>
      <c r="G9" s="33">
        <f>G20/Assumptions!$E$13</f>
        <v>130</v>
      </c>
      <c r="H9" s="33">
        <f>H20/Assumptions!$E$11+G9*(1-Assumptions!$E$15)</f>
        <v>157.5</v>
      </c>
      <c r="I9" s="33">
        <f>I20/Assumptions!$E$11+H9*(1-Assumptions!$E$15)</f>
        <v>183.625</v>
      </c>
      <c r="J9" s="17"/>
      <c r="K9" s="17"/>
      <c r="L9" s="34" t="s">
        <v>49</v>
      </c>
      <c r="M9" s="35">
        <f t="shared" ref="M9:Q9" si="4">SUM(M7:M8)</f>
        <v>223324.9447</v>
      </c>
      <c r="N9" s="35">
        <f t="shared" si="4"/>
        <v>44399.88941</v>
      </c>
      <c r="O9" s="35">
        <f t="shared" si="4"/>
        <v>2324.834112</v>
      </c>
      <c r="P9" s="35">
        <f t="shared" si="4"/>
        <v>20374.14196</v>
      </c>
      <c r="Q9" s="35">
        <f t="shared" si="4"/>
        <v>89349.40258</v>
      </c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>
      <c r="A10" s="17"/>
      <c r="B10" s="31"/>
      <c r="C10" s="31"/>
      <c r="D10" s="23" t="s">
        <v>50</v>
      </c>
      <c r="E10" s="36">
        <f t="shared" ref="E10:I10" si="5">SUM(E11:E14)</f>
        <v>850</v>
      </c>
      <c r="F10" s="36">
        <f t="shared" si="5"/>
        <v>1850</v>
      </c>
      <c r="G10" s="36">
        <f t="shared" si="5"/>
        <v>3250</v>
      </c>
      <c r="H10" s="36">
        <f t="shared" si="5"/>
        <v>3937.5</v>
      </c>
      <c r="I10" s="36">
        <f t="shared" si="5"/>
        <v>4590.625</v>
      </c>
      <c r="J10" s="17"/>
      <c r="K10" s="17"/>
      <c r="L10" s="29"/>
      <c r="M10" s="37"/>
      <c r="N10" s="37"/>
      <c r="O10" s="37"/>
      <c r="P10" s="37"/>
      <c r="Q10" s="3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>
      <c r="A11" s="17"/>
      <c r="B11" s="31"/>
      <c r="C11" s="31"/>
      <c r="D11" s="31" t="str">
        <f>Assumptions!I9</f>
        <v>Travel and meals</v>
      </c>
      <c r="E11" s="32">
        <f>E7*Assumptions!$J$9</f>
        <v>850</v>
      </c>
      <c r="F11" s="32">
        <f>F7*Assumptions!$J$9</f>
        <v>1850</v>
      </c>
      <c r="G11" s="32">
        <f>G7*Assumptions!$J$9</f>
        <v>3250</v>
      </c>
      <c r="H11" s="32">
        <f>H7*Assumptions!$J$9</f>
        <v>3937.5</v>
      </c>
      <c r="I11" s="32">
        <f>I7*Assumptions!$J$9</f>
        <v>4590.625</v>
      </c>
      <c r="J11" s="17"/>
      <c r="K11" s="17"/>
      <c r="L11" s="29" t="s">
        <v>51</v>
      </c>
      <c r="M11" s="30">
        <v>0.0</v>
      </c>
      <c r="N11" s="30">
        <v>0.0</v>
      </c>
      <c r="O11" s="30">
        <v>0.0</v>
      </c>
      <c r="P11" s="30">
        <v>0.0</v>
      </c>
      <c r="Q11" s="30">
        <v>0.0</v>
      </c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>
      <c r="A12" s="17"/>
      <c r="B12" s="31"/>
      <c r="C12" s="31"/>
      <c r="D12" s="31" t="str">
        <f>Assumptions!I7</f>
        <v>Material cost of providing services</v>
      </c>
      <c r="E12" s="38">
        <f>Assumptions!$J$7*E8</f>
        <v>0</v>
      </c>
      <c r="F12" s="38">
        <f>Assumptions!$J$7*F8</f>
        <v>0</v>
      </c>
      <c r="G12" s="38">
        <f>Assumptions!$J$7*G8</f>
        <v>0</v>
      </c>
      <c r="H12" s="38">
        <f>Assumptions!$J$7*H8</f>
        <v>0</v>
      </c>
      <c r="I12" s="38">
        <f>Assumptions!$J$7*I8</f>
        <v>0</v>
      </c>
      <c r="J12" s="17"/>
      <c r="K12" s="17"/>
      <c r="L12" s="29" t="s">
        <v>52</v>
      </c>
      <c r="M12" s="30">
        <f t="shared" ref="M12:Q12" si="6">M9-SUM(M11,M13:M14)</f>
        <v>341673.6747</v>
      </c>
      <c r="N12" s="30">
        <f t="shared" si="6"/>
        <v>332745.4386</v>
      </c>
      <c r="O12" s="30">
        <f t="shared" si="6"/>
        <v>323171.7796</v>
      </c>
      <c r="P12" s="30">
        <f t="shared" si="6"/>
        <v>312906.04</v>
      </c>
      <c r="Q12" s="30">
        <f t="shared" si="6"/>
        <v>301898.1893</v>
      </c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>
      <c r="A13" s="17"/>
      <c r="B13" s="31"/>
      <c r="C13" s="31"/>
      <c r="D13" s="31" t="str">
        <f>Assumptions!I8</f>
        <v>Contracted labor cost of providing services</v>
      </c>
      <c r="E13" s="38">
        <f>Assumptions!$J$8*E8</f>
        <v>0</v>
      </c>
      <c r="F13" s="38">
        <f>Assumptions!$J$8*F8</f>
        <v>0</v>
      </c>
      <c r="G13" s="38">
        <f>Assumptions!$J$8*G8</f>
        <v>0</v>
      </c>
      <c r="H13" s="38">
        <f>Assumptions!$J$8*H8</f>
        <v>0</v>
      </c>
      <c r="I13" s="38">
        <f>Assumptions!$J$8*I8</f>
        <v>0</v>
      </c>
      <c r="J13" s="17"/>
      <c r="K13" s="17"/>
      <c r="L13" s="29" t="s">
        <v>53</v>
      </c>
      <c r="M13" s="30">
        <f>Assumptions!N18</f>
        <v>150000</v>
      </c>
      <c r="N13" s="30">
        <f t="shared" ref="N13:Q13" si="7">M13+M14</f>
        <v>-118348.7299</v>
      </c>
      <c r="O13" s="30">
        <f t="shared" si="7"/>
        <v>-288345.5492</v>
      </c>
      <c r="P13" s="30">
        <f t="shared" si="7"/>
        <v>-320846.9455</v>
      </c>
      <c r="Q13" s="30">
        <f t="shared" si="7"/>
        <v>-292531.8981</v>
      </c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>
      <c r="A14" s="17"/>
      <c r="B14" s="31"/>
      <c r="C14" s="31"/>
      <c r="D14" s="31" t="s">
        <v>16</v>
      </c>
      <c r="E14" s="38">
        <f>E7*Assumptions!$J$10</f>
        <v>0</v>
      </c>
      <c r="F14" s="38">
        <f>F7*Assumptions!$J$10</f>
        <v>0</v>
      </c>
      <c r="G14" s="38">
        <f>G7*Assumptions!$J$10</f>
        <v>0</v>
      </c>
      <c r="H14" s="38">
        <f>H7*Assumptions!$J$10</f>
        <v>0</v>
      </c>
      <c r="I14" s="38">
        <f>I7*Assumptions!$J$10</f>
        <v>0</v>
      </c>
      <c r="J14" s="17"/>
      <c r="K14" s="17"/>
      <c r="L14" s="29" t="s">
        <v>54</v>
      </c>
      <c r="M14" s="30">
        <f t="shared" ref="M14:Q14" si="8">E32</f>
        <v>-268348.7299</v>
      </c>
      <c r="N14" s="30">
        <f t="shared" si="8"/>
        <v>-169996.8192</v>
      </c>
      <c r="O14" s="30">
        <f t="shared" si="8"/>
        <v>-32501.39631</v>
      </c>
      <c r="P14" s="30">
        <f t="shared" si="8"/>
        <v>28315.04742</v>
      </c>
      <c r="Q14" s="30">
        <f t="shared" si="8"/>
        <v>79983.11133</v>
      </c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>
      <c r="A15" s="17"/>
      <c r="B15" s="23"/>
      <c r="C15" s="23"/>
      <c r="D15" s="23" t="s">
        <v>55</v>
      </c>
      <c r="E15" s="28">
        <f t="shared" ref="E15:I15" si="9">E7-E10</f>
        <v>84150</v>
      </c>
      <c r="F15" s="28">
        <f t="shared" si="9"/>
        <v>183150</v>
      </c>
      <c r="G15" s="28">
        <f t="shared" si="9"/>
        <v>321750</v>
      </c>
      <c r="H15" s="28">
        <f t="shared" si="9"/>
        <v>389812.5</v>
      </c>
      <c r="I15" s="28">
        <f t="shared" si="9"/>
        <v>454471.875</v>
      </c>
      <c r="J15" s="17"/>
      <c r="K15" s="17"/>
      <c r="L15" s="34" t="s">
        <v>49</v>
      </c>
      <c r="M15" s="35">
        <f t="shared" ref="M15:Q15" si="10">SUM(M11:M14)</f>
        <v>223324.9447</v>
      </c>
      <c r="N15" s="35">
        <f t="shared" si="10"/>
        <v>44399.88941</v>
      </c>
      <c r="O15" s="35">
        <f t="shared" si="10"/>
        <v>2324.834112</v>
      </c>
      <c r="P15" s="35">
        <f t="shared" si="10"/>
        <v>20374.14196</v>
      </c>
      <c r="Q15" s="35">
        <f t="shared" si="10"/>
        <v>89349.40258</v>
      </c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>
      <c r="A16" s="17"/>
      <c r="B16" s="27"/>
      <c r="C16" s="27"/>
      <c r="D16" s="27" t="s">
        <v>56</v>
      </c>
      <c r="E16" s="39">
        <f t="shared" ref="E16:I16" si="11">E15/E7</f>
        <v>0.99</v>
      </c>
      <c r="F16" s="39">
        <f t="shared" si="11"/>
        <v>0.99</v>
      </c>
      <c r="G16" s="39">
        <f t="shared" si="11"/>
        <v>0.99</v>
      </c>
      <c r="H16" s="39">
        <f t="shared" si="11"/>
        <v>0.99</v>
      </c>
      <c r="I16" s="39">
        <f t="shared" si="11"/>
        <v>0.99</v>
      </c>
      <c r="J16" s="17"/>
      <c r="K16" s="17"/>
      <c r="L16" s="17"/>
      <c r="M16" s="32"/>
      <c r="N16" s="32"/>
      <c r="O16" s="32"/>
      <c r="P16" s="32"/>
      <c r="Q16" s="32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>
      <c r="A17" s="17"/>
      <c r="B17" s="17"/>
      <c r="C17" s="17"/>
      <c r="D17" s="17"/>
      <c r="E17" s="40"/>
      <c r="F17" s="40"/>
      <c r="G17" s="40"/>
      <c r="H17" s="40"/>
      <c r="I17" s="40"/>
      <c r="J17" s="17"/>
      <c r="K17" s="17"/>
      <c r="L17" s="17"/>
      <c r="M17" s="32"/>
      <c r="N17" s="32"/>
      <c r="O17" s="32"/>
      <c r="P17" s="32"/>
      <c r="Q17" s="32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>
      <c r="A18" s="31"/>
      <c r="B18" s="31"/>
      <c r="C18" s="31"/>
      <c r="D18" s="31" t="s">
        <v>57</v>
      </c>
      <c r="E18" s="32">
        <f>Assumptions!$J$20*E19/Assumptions!$J$18*12</f>
        <v>7200</v>
      </c>
      <c r="F18" s="32">
        <f>Assumptions!$J$20*F19/Assumptions!$J$18*12</f>
        <v>7200</v>
      </c>
      <c r="G18" s="32">
        <f>Assumptions!$J$20*G19/Assumptions!$J$18*12</f>
        <v>7200</v>
      </c>
      <c r="H18" s="32">
        <f>Assumptions!$J$20*H19/Assumptions!$J$18*12</f>
        <v>7200</v>
      </c>
      <c r="I18" s="32">
        <f>Assumptions!$J$20*I19/Assumptions!$J$18*12</f>
        <v>7200</v>
      </c>
      <c r="J18" s="17"/>
      <c r="K18" s="17"/>
      <c r="L18" s="20" t="s">
        <v>58</v>
      </c>
      <c r="M18" s="32"/>
      <c r="N18" s="32"/>
      <c r="O18" s="32"/>
      <c r="P18" s="32"/>
      <c r="Q18" s="32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>
      <c r="A19" s="17"/>
      <c r="B19" s="31"/>
      <c r="C19" s="31"/>
      <c r="D19" s="31" t="s">
        <v>59</v>
      </c>
      <c r="E19" s="32">
        <f>Assumptions!J16*Assumptions!$J$18</f>
        <v>100000</v>
      </c>
      <c r="F19" s="32">
        <f>E19+(Assumptions!$J$17*Assumptions!$J$18)</f>
        <v>100000</v>
      </c>
      <c r="G19" s="32">
        <f>F19+(Assumptions!$J$17*Assumptions!$J$18)</f>
        <v>100000</v>
      </c>
      <c r="H19" s="32">
        <f>G19+(Assumptions!$J$17*Assumptions!$J$18)</f>
        <v>100000</v>
      </c>
      <c r="I19" s="32">
        <f>H19+(Assumptions!$J$17*Assumptions!$J$18)</f>
        <v>100000</v>
      </c>
      <c r="J19" s="17"/>
      <c r="K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>
      <c r="A20" s="17"/>
      <c r="B20" s="31"/>
      <c r="C20" s="31"/>
      <c r="D20" s="31" t="s">
        <v>60</v>
      </c>
      <c r="E20" s="32">
        <f>Assumptions!J13</f>
        <v>200000</v>
      </c>
      <c r="F20" s="32">
        <f>E20*(1+Assumptions!$J$14)</f>
        <v>200000</v>
      </c>
      <c r="G20" s="32">
        <f>F20*(1+Assumptions!$J$14)</f>
        <v>200000</v>
      </c>
      <c r="H20" s="32">
        <f>G20*(1+Assumptions!$J$14)</f>
        <v>200000</v>
      </c>
      <c r="I20" s="32">
        <f>H20*(1+Assumptions!$J$14)</f>
        <v>200000</v>
      </c>
      <c r="J20" s="17"/>
      <c r="K20" s="17"/>
      <c r="L20" s="26" t="s">
        <v>43</v>
      </c>
      <c r="M20" s="26">
        <v>1.0</v>
      </c>
      <c r="N20" s="26">
        <v>2.0</v>
      </c>
      <c r="O20" s="26">
        <v>3.0</v>
      </c>
      <c r="P20" s="26">
        <v>4.0</v>
      </c>
      <c r="Q20" s="26">
        <v>5.0</v>
      </c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>
      <c r="A21" s="17"/>
      <c r="B21" s="31"/>
      <c r="C21" s="31"/>
      <c r="D21" s="31" t="s">
        <v>61</v>
      </c>
      <c r="E21" s="32">
        <f>E7*Assumptions!$J$22</f>
        <v>1062.5</v>
      </c>
      <c r="F21" s="32">
        <f>F7*Assumptions!$J$22</f>
        <v>2312.5</v>
      </c>
      <c r="G21" s="32">
        <f>G7*Assumptions!$J$22</f>
        <v>4062.5</v>
      </c>
      <c r="H21" s="32">
        <f>H7*Assumptions!$J$22</f>
        <v>4921.875</v>
      </c>
      <c r="I21" s="32">
        <f>I7*Assumptions!$J$22</f>
        <v>5738.28125</v>
      </c>
      <c r="J21" s="17"/>
      <c r="K21" s="17"/>
      <c r="L21" s="41" t="s">
        <v>62</v>
      </c>
      <c r="M21" s="32">
        <f>E36-E35</f>
        <v>491673.6747</v>
      </c>
      <c r="N21" s="32">
        <f t="shared" ref="N21:Q21" si="12">-F35</f>
        <v>-8928.236079</v>
      </c>
      <c r="O21" s="32">
        <f t="shared" si="12"/>
        <v>-9573.658987</v>
      </c>
      <c r="P21" s="32">
        <f t="shared" si="12"/>
        <v>-10265.73957</v>
      </c>
      <c r="Q21" s="32">
        <f t="shared" si="12"/>
        <v>-11007.85071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>
      <c r="A22" s="17"/>
      <c r="B22" s="31"/>
      <c r="C22" s="31"/>
      <c r="D22" s="31" t="s">
        <v>63</v>
      </c>
      <c r="E22" s="32">
        <f>Assumptions!$J$23*E8</f>
        <v>2125</v>
      </c>
      <c r="F22" s="32">
        <f>Assumptions!$J$23*F8</f>
        <v>4625</v>
      </c>
      <c r="G22" s="32">
        <f>Assumptions!$J$23*G8</f>
        <v>8125</v>
      </c>
      <c r="H22" s="32">
        <f>Assumptions!$J$23*H8</f>
        <v>9843.75</v>
      </c>
      <c r="I22" s="32">
        <f>Assumptions!$J$23*I8</f>
        <v>11476.5625</v>
      </c>
      <c r="J22" s="17"/>
      <c r="K22" s="17"/>
      <c r="L22" s="41" t="s">
        <v>64</v>
      </c>
      <c r="M22" s="32">
        <f>-SUM(Assumptions!N11)+E26</f>
        <v>-180000</v>
      </c>
      <c r="N22" s="32">
        <f t="shared" ref="N22:Q22" si="13">F26</f>
        <v>20000</v>
      </c>
      <c r="O22" s="32">
        <f t="shared" si="13"/>
        <v>20000</v>
      </c>
      <c r="P22" s="32">
        <f t="shared" si="13"/>
        <v>20000</v>
      </c>
      <c r="Q22" s="32">
        <f t="shared" si="13"/>
        <v>20000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>
      <c r="A23" s="17"/>
      <c r="B23" s="31"/>
      <c r="C23" s="31"/>
      <c r="D23" s="23" t="s">
        <v>65</v>
      </c>
      <c r="E23" s="28">
        <f t="shared" ref="E23:I23" si="14">E15-SUM(E18:E21)</f>
        <v>-224112.5</v>
      </c>
      <c r="F23" s="28">
        <f t="shared" si="14"/>
        <v>-126362.5</v>
      </c>
      <c r="G23" s="28">
        <f t="shared" si="14"/>
        <v>10487.5</v>
      </c>
      <c r="H23" s="28">
        <f t="shared" si="14"/>
        <v>77690.625</v>
      </c>
      <c r="I23" s="28">
        <f t="shared" si="14"/>
        <v>141533.5938</v>
      </c>
      <c r="J23" s="17"/>
      <c r="K23" s="17"/>
      <c r="L23" s="41" t="s">
        <v>66</v>
      </c>
      <c r="M23" s="32">
        <f>M7-SUM(M21:M22)</f>
        <v>-268348.7299</v>
      </c>
      <c r="N23" s="32">
        <f t="shared" ref="N23:Q23" si="15">N7-SUM(N21:N22)-M7</f>
        <v>-169996.8192</v>
      </c>
      <c r="O23" s="32">
        <f t="shared" si="15"/>
        <v>-32501.39631</v>
      </c>
      <c r="P23" s="32">
        <f t="shared" si="15"/>
        <v>28315.04742</v>
      </c>
      <c r="Q23" s="32">
        <f t="shared" si="15"/>
        <v>79983.11133</v>
      </c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>
      <c r="A24" s="17"/>
      <c r="B24" s="23"/>
      <c r="C24" s="23"/>
      <c r="D24" s="27" t="s">
        <v>67</v>
      </c>
      <c r="E24" s="39">
        <f t="shared" ref="E24:I24" si="16">E23/E7</f>
        <v>-2.636617647</v>
      </c>
      <c r="F24" s="39">
        <f t="shared" si="16"/>
        <v>-0.6830405405</v>
      </c>
      <c r="G24" s="39">
        <f t="shared" si="16"/>
        <v>0.03226923077</v>
      </c>
      <c r="H24" s="39">
        <f t="shared" si="16"/>
        <v>0.1973095238</v>
      </c>
      <c r="I24" s="39">
        <f t="shared" si="16"/>
        <v>0.3083100749</v>
      </c>
      <c r="J24" s="42"/>
      <c r="K24" s="17"/>
      <c r="L24" s="34" t="s">
        <v>49</v>
      </c>
      <c r="M24" s="28">
        <f t="shared" ref="M24:Q24" si="17">SUM(M21:M23)</f>
        <v>43324.9447</v>
      </c>
      <c r="N24" s="28">
        <f t="shared" si="17"/>
        <v>-158925.0553</v>
      </c>
      <c r="O24" s="28">
        <f t="shared" si="17"/>
        <v>-22075.0553</v>
      </c>
      <c r="P24" s="28">
        <f t="shared" si="17"/>
        <v>38049.30785</v>
      </c>
      <c r="Q24" s="28">
        <f t="shared" si="17"/>
        <v>88975.26062</v>
      </c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>
      <c r="A25" s="17"/>
      <c r="B25" s="27"/>
      <c r="C25" s="27"/>
      <c r="D25" s="31"/>
      <c r="E25" s="43"/>
      <c r="F25" s="43"/>
      <c r="G25" s="43"/>
      <c r="H25" s="43"/>
      <c r="I25" s="43"/>
      <c r="J25" s="17"/>
      <c r="K25" s="17"/>
      <c r="L25" s="44" t="s">
        <v>68</v>
      </c>
      <c r="M25" s="28">
        <f>M24</f>
        <v>43324.9447</v>
      </c>
      <c r="N25" s="28">
        <f t="shared" ref="N25:Q25" si="18">M25+N24</f>
        <v>-115600.1106</v>
      </c>
      <c r="O25" s="28">
        <f t="shared" si="18"/>
        <v>-137675.1659</v>
      </c>
      <c r="P25" s="28">
        <f t="shared" si="18"/>
        <v>-99625.85804</v>
      </c>
      <c r="Q25" s="28">
        <f t="shared" si="18"/>
        <v>-10650.59742</v>
      </c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>
      <c r="A26" s="17"/>
      <c r="B26" s="31"/>
      <c r="C26" s="31"/>
      <c r="D26" s="31" t="s">
        <v>37</v>
      </c>
      <c r="E26" s="45">
        <f>SUM(Assumptions!N11)*Assumptions!N21</f>
        <v>20000</v>
      </c>
      <c r="F26" s="45">
        <f t="shared" ref="F26:I26" si="19">E26</f>
        <v>20000</v>
      </c>
      <c r="G26" s="45">
        <f t="shared" si="19"/>
        <v>20000</v>
      </c>
      <c r="H26" s="45">
        <f t="shared" si="19"/>
        <v>20000</v>
      </c>
      <c r="I26" s="45">
        <f t="shared" si="19"/>
        <v>20000</v>
      </c>
      <c r="K26" s="17"/>
      <c r="L26" s="17"/>
      <c r="M26" s="32"/>
      <c r="N26" s="32"/>
      <c r="O26" s="32"/>
      <c r="P26" s="32"/>
      <c r="Q26" s="32"/>
      <c r="R26" s="46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>
      <c r="A27" s="31"/>
      <c r="B27" s="23"/>
      <c r="C27" s="23"/>
      <c r="D27" s="31" t="s">
        <v>69</v>
      </c>
      <c r="E27" s="32">
        <f>SUM(Loan!E3:E14)</f>
        <v>24236.22995</v>
      </c>
      <c r="F27" s="32">
        <f>SUM(Loan!E15:E26)</f>
        <v>23634.31922</v>
      </c>
      <c r="G27" s="32">
        <f>SUM(Loan!E27:E38)</f>
        <v>22988.89631</v>
      </c>
      <c r="H27" s="32">
        <f>SUM(Loan!E39:E50)</f>
        <v>22296.81573</v>
      </c>
      <c r="I27" s="32">
        <f>SUM(Loan!E51:E62)</f>
        <v>21554.70458</v>
      </c>
      <c r="J27" s="17"/>
      <c r="K27" s="17"/>
      <c r="L27" s="20" t="s">
        <v>70</v>
      </c>
      <c r="M27" s="32"/>
      <c r="N27" s="32"/>
      <c r="O27" s="32"/>
      <c r="P27" s="32"/>
      <c r="Q27" s="32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>
      <c r="A28" s="17"/>
      <c r="B28" s="23"/>
      <c r="C28" s="23"/>
      <c r="D28" s="23" t="s">
        <v>71</v>
      </c>
      <c r="E28" s="28">
        <f t="shared" ref="E28:I28" si="20">E23-E27-E26</f>
        <v>-268348.7299</v>
      </c>
      <c r="F28" s="28">
        <f t="shared" si="20"/>
        <v>-169996.8192</v>
      </c>
      <c r="G28" s="28">
        <f t="shared" si="20"/>
        <v>-32501.39631</v>
      </c>
      <c r="H28" s="28">
        <f t="shared" si="20"/>
        <v>35393.80927</v>
      </c>
      <c r="I28" s="28">
        <f t="shared" si="20"/>
        <v>99978.88917</v>
      </c>
      <c r="J28" s="17"/>
      <c r="K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>
      <c r="A29" s="17"/>
      <c r="B29" s="23"/>
      <c r="C29" s="23"/>
      <c r="D29" s="27" t="s">
        <v>72</v>
      </c>
      <c r="E29" s="39">
        <f t="shared" ref="E29:I29" si="21">E28/E7</f>
        <v>-3.157043882</v>
      </c>
      <c r="F29" s="39">
        <f t="shared" si="21"/>
        <v>-0.9189017255</v>
      </c>
      <c r="G29" s="39">
        <f t="shared" si="21"/>
        <v>-0.1000042963</v>
      </c>
      <c r="H29" s="39">
        <f t="shared" si="21"/>
        <v>0.08988903942</v>
      </c>
      <c r="I29" s="39">
        <f t="shared" si="21"/>
        <v>0.2177892752</v>
      </c>
      <c r="J29" s="17"/>
      <c r="K29" s="17"/>
      <c r="L29" s="26" t="s">
        <v>43</v>
      </c>
      <c r="M29" s="26">
        <v>1.0</v>
      </c>
      <c r="N29" s="26">
        <v>2.0</v>
      </c>
      <c r="O29" s="26">
        <v>3.0</v>
      </c>
      <c r="P29" s="26">
        <v>4.0</v>
      </c>
      <c r="Q29" s="26">
        <v>5.0</v>
      </c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>
      <c r="A30" s="17"/>
      <c r="B30" s="23"/>
      <c r="C30" s="23"/>
      <c r="K30" s="17"/>
      <c r="L30" s="23" t="s">
        <v>73</v>
      </c>
      <c r="M30" s="31" t="s">
        <v>74</v>
      </c>
      <c r="N30" s="42">
        <f t="shared" ref="N30:Q30" si="22">(F7-E7)/E7</f>
        <v>1.176470588</v>
      </c>
      <c r="O30" s="42">
        <f t="shared" si="22"/>
        <v>0.7567567568</v>
      </c>
      <c r="P30" s="42">
        <f t="shared" si="22"/>
        <v>0.2115384615</v>
      </c>
      <c r="Q30" s="42">
        <f t="shared" si="22"/>
        <v>0.1658730159</v>
      </c>
      <c r="T30" s="17"/>
      <c r="U30" s="17"/>
      <c r="V30" s="17"/>
      <c r="W30" s="17"/>
      <c r="X30" s="17"/>
      <c r="Y30" s="17"/>
      <c r="Z30" s="17"/>
      <c r="AA30" s="17"/>
      <c r="AB30" s="17"/>
    </row>
    <row r="31">
      <c r="A31" s="46"/>
      <c r="B31" s="47"/>
      <c r="C31" s="47"/>
      <c r="D31" s="31" t="s">
        <v>75</v>
      </c>
      <c r="E31" s="32">
        <f>if(E28&lt;0,0,E28*Assumptions!$N$22)</f>
        <v>0</v>
      </c>
      <c r="F31" s="32">
        <f>if(F28&lt;0,0,F28*Assumptions!$N$22)</f>
        <v>0</v>
      </c>
      <c r="G31" s="32">
        <f>if(G28&lt;0,0,G28*Assumptions!$N$22)</f>
        <v>0</v>
      </c>
      <c r="H31" s="32">
        <f>if(H28&lt;0,0,H28*Assumptions!$N$22)</f>
        <v>7078.761855</v>
      </c>
      <c r="I31" s="32">
        <f>if(I28&lt;0,0,I28*Assumptions!$N$22)</f>
        <v>19995.77783</v>
      </c>
      <c r="J31" s="17"/>
      <c r="K31" s="17"/>
      <c r="L31" s="23" t="s">
        <v>76</v>
      </c>
      <c r="M31" s="32">
        <f>E32-E36</f>
        <v>-768348.7299</v>
      </c>
      <c r="N31" s="32">
        <f t="shared" ref="N31:Q31" si="23">M31+F32</f>
        <v>-938345.5492</v>
      </c>
      <c r="O31" s="32">
        <f t="shared" si="23"/>
        <v>-970846.9455</v>
      </c>
      <c r="P31" s="32">
        <f t="shared" si="23"/>
        <v>-942531.8981</v>
      </c>
      <c r="Q31" s="32">
        <f t="shared" si="23"/>
        <v>-862548.7867</v>
      </c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>
      <c r="A32" s="46"/>
      <c r="B32" s="47"/>
      <c r="C32" s="47"/>
      <c r="D32" s="23" t="s">
        <v>77</v>
      </c>
      <c r="E32" s="28">
        <f t="shared" ref="E32:I32" si="24">E28-E31</f>
        <v>-268348.7299</v>
      </c>
      <c r="F32" s="28">
        <f t="shared" si="24"/>
        <v>-169996.8192</v>
      </c>
      <c r="G32" s="28">
        <f t="shared" si="24"/>
        <v>-32501.39631</v>
      </c>
      <c r="H32" s="28">
        <f t="shared" si="24"/>
        <v>28315.04742</v>
      </c>
      <c r="I32" s="28">
        <f t="shared" si="24"/>
        <v>79983.11133</v>
      </c>
      <c r="J32" s="17"/>
      <c r="K32" s="17"/>
      <c r="L32" s="23" t="s">
        <v>78</v>
      </c>
      <c r="M32" s="42">
        <f t="shared" ref="M32:Q32" si="25">(M25-$E$36)/$E$36</f>
        <v>-0.9133501106</v>
      </c>
      <c r="N32" s="42">
        <f t="shared" si="25"/>
        <v>-1.231200221</v>
      </c>
      <c r="O32" s="42">
        <f t="shared" si="25"/>
        <v>-1.275350332</v>
      </c>
      <c r="P32" s="42">
        <f t="shared" si="25"/>
        <v>-1.199251716</v>
      </c>
      <c r="Q32" s="42">
        <f t="shared" si="25"/>
        <v>-1.021301195</v>
      </c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>
      <c r="A33" s="46"/>
      <c r="B33" s="47"/>
      <c r="C33" s="47"/>
      <c r="D33" s="27" t="s">
        <v>79</v>
      </c>
      <c r="E33" s="39">
        <f t="shared" ref="E33:I33" si="26">E32/E7</f>
        <v>-3.157043882</v>
      </c>
      <c r="F33" s="39">
        <f t="shared" si="26"/>
        <v>-0.9189017255</v>
      </c>
      <c r="G33" s="39">
        <f t="shared" si="26"/>
        <v>-0.1000042963</v>
      </c>
      <c r="H33" s="39">
        <f t="shared" si="26"/>
        <v>0.07191123154</v>
      </c>
      <c r="I33" s="39">
        <f t="shared" si="26"/>
        <v>0.1742314202</v>
      </c>
      <c r="J33" s="17"/>
      <c r="K33" s="17"/>
      <c r="L33" s="23" t="s">
        <v>80</v>
      </c>
      <c r="M33" s="48">
        <v>3.0</v>
      </c>
      <c r="N33" s="48">
        <v>3.0</v>
      </c>
      <c r="O33" s="48">
        <v>3.0</v>
      </c>
      <c r="P33" s="48">
        <v>3.0</v>
      </c>
      <c r="Q33" s="48">
        <v>3.0</v>
      </c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>
      <c r="A34" s="46"/>
      <c r="B34" s="46"/>
      <c r="C34" s="46"/>
      <c r="J34" s="17"/>
      <c r="K34" s="17"/>
      <c r="L34" s="23" t="s">
        <v>81</v>
      </c>
      <c r="M34" s="32">
        <f t="shared" ref="M34:Q34" si="27">M33*E32</f>
        <v>-805046.1898</v>
      </c>
      <c r="N34" s="32">
        <f t="shared" si="27"/>
        <v>-509990.4577</v>
      </c>
      <c r="O34" s="32">
        <f t="shared" si="27"/>
        <v>-97504.18893</v>
      </c>
      <c r="P34" s="32">
        <f t="shared" si="27"/>
        <v>84945.14226</v>
      </c>
      <c r="Q34" s="32">
        <f t="shared" si="27"/>
        <v>239949.334</v>
      </c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>
      <c r="A35" s="46"/>
      <c r="B35" s="46"/>
      <c r="C35" s="46"/>
      <c r="D35" s="23" t="s">
        <v>82</v>
      </c>
      <c r="E35" s="28">
        <f>SUM(Loan!D3:D14)</f>
        <v>8326.325347</v>
      </c>
      <c r="F35" s="28">
        <f>SUM(Loan!D15:D26)</f>
        <v>8928.236079</v>
      </c>
      <c r="G35" s="28">
        <f>SUM(Loan!D27:D38)</f>
        <v>9573.658987</v>
      </c>
      <c r="H35" s="28">
        <f>SUM(Loan!D39:D50)</f>
        <v>10265.73957</v>
      </c>
      <c r="I35" s="28">
        <f>SUM(Loan!D51:D62)</f>
        <v>11007.85071</v>
      </c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>
      <c r="A36" s="46"/>
      <c r="B36" s="46"/>
      <c r="C36" s="46"/>
      <c r="D36" s="23" t="s">
        <v>83</v>
      </c>
      <c r="E36" s="49">
        <f>Assumptions!N15</f>
        <v>500000</v>
      </c>
      <c r="F36" s="32"/>
      <c r="G36" s="32"/>
      <c r="H36" s="32"/>
      <c r="I36" s="32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>
      <c r="A37" s="17"/>
      <c r="B37" s="17"/>
      <c r="C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>
      <c r="A38" s="17"/>
      <c r="B38" s="17"/>
      <c r="C38" s="17"/>
      <c r="J38" s="17"/>
      <c r="K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>
      <c r="A39" s="17"/>
      <c r="B39" s="17"/>
      <c r="C39" s="17"/>
      <c r="K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>
      <c r="A40" s="17"/>
      <c r="B40" s="17"/>
      <c r="C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>
      <c r="A41" s="17"/>
      <c r="B41" s="17"/>
      <c r="C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>
      <c r="A42" s="17"/>
      <c r="B42" s="17"/>
      <c r="C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>
      <c r="A43" s="17"/>
      <c r="B43" s="17"/>
      <c r="C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>
      <c r="A44" s="17"/>
      <c r="B44" s="17"/>
      <c r="C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>
      <c r="A45" s="17"/>
      <c r="B45" s="17"/>
      <c r="C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>
      <c r="A46" s="17"/>
      <c r="B46" s="17"/>
      <c r="C46" s="17"/>
      <c r="J46" s="42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>
      <c r="A47" s="17"/>
      <c r="B47" s="17"/>
      <c r="C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>
      <c r="A48" s="17"/>
      <c r="B48" s="17"/>
      <c r="C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>
      <c r="A49" s="17"/>
      <c r="B49" s="17"/>
      <c r="C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  <row r="988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  <c r="AA988" s="17"/>
      <c r="AB988" s="17"/>
    </row>
    <row r="989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  <c r="AA989" s="17"/>
      <c r="AB989" s="17"/>
    </row>
    <row r="990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  <c r="AA990" s="17"/>
      <c r="AB990" s="17"/>
    </row>
    <row r="99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  <c r="AA991" s="17"/>
      <c r="AB991" s="17"/>
    </row>
    <row r="992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  <c r="AA992" s="17"/>
      <c r="AB992" s="17"/>
    </row>
    <row r="993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  <c r="AA993" s="17"/>
      <c r="AB993" s="17"/>
    </row>
    <row r="994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  <c r="AA994" s="17"/>
      <c r="AB994" s="17"/>
    </row>
    <row r="995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  <c r="AA995" s="17"/>
      <c r="AB995" s="17"/>
    </row>
    <row r="996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  <c r="AA996" s="17"/>
      <c r="AB996" s="17"/>
    </row>
    <row r="997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  <c r="AA997" s="17"/>
      <c r="AB997" s="17"/>
    </row>
    <row r="998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  <c r="AA998" s="17"/>
      <c r="AB998" s="17"/>
    </row>
    <row r="999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  <c r="AA999" s="17"/>
      <c r="AB999" s="17"/>
    </row>
    <row r="1000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  <c r="AA1000" s="17"/>
      <c r="AB1000" s="17"/>
    </row>
    <row r="1001">
      <c r="A1001" s="17"/>
      <c r="B1001" s="17"/>
      <c r="C1001" s="17"/>
      <c r="D1001" s="17"/>
      <c r="E1001" s="17"/>
      <c r="F1001" s="17"/>
      <c r="G1001" s="17"/>
      <c r="H1001" s="17"/>
      <c r="I1001" s="17"/>
      <c r="J1001" s="17"/>
      <c r="K1001" s="17"/>
      <c r="L1001" s="17"/>
      <c r="M1001" s="17"/>
      <c r="N1001" s="17"/>
      <c r="O1001" s="17"/>
      <c r="P1001" s="17"/>
      <c r="Q1001" s="17"/>
      <c r="R1001" s="17"/>
      <c r="S1001" s="17"/>
      <c r="T1001" s="17"/>
      <c r="U1001" s="17"/>
      <c r="V1001" s="17"/>
      <c r="W1001" s="17"/>
      <c r="X1001" s="17"/>
      <c r="Y1001" s="17"/>
      <c r="Z1001" s="17"/>
      <c r="AA1001" s="17"/>
      <c r="AB1001" s="17"/>
    </row>
    <row r="1002">
      <c r="A1002" s="17"/>
      <c r="B1002" s="17"/>
      <c r="C1002" s="17"/>
      <c r="D1002" s="17"/>
      <c r="E1002" s="17"/>
      <c r="F1002" s="17"/>
      <c r="G1002" s="17"/>
      <c r="H1002" s="17"/>
      <c r="I1002" s="17"/>
      <c r="J1002" s="17"/>
      <c r="K1002" s="17"/>
      <c r="L1002" s="17"/>
      <c r="M1002" s="17"/>
      <c r="N1002" s="17"/>
      <c r="O1002" s="17"/>
      <c r="P1002" s="17"/>
      <c r="Q1002" s="17"/>
      <c r="R1002" s="17"/>
      <c r="S1002" s="17"/>
      <c r="T1002" s="17"/>
      <c r="U1002" s="17"/>
      <c r="V1002" s="17"/>
      <c r="W1002" s="17"/>
      <c r="X1002" s="17"/>
      <c r="Y1002" s="17"/>
      <c r="Z1002" s="17"/>
      <c r="AA1002" s="17"/>
      <c r="AB1002" s="17"/>
    </row>
    <row r="1003">
      <c r="A1003" s="17"/>
      <c r="B1003" s="17"/>
      <c r="C1003" s="17"/>
      <c r="D1003" s="17"/>
      <c r="E1003" s="17"/>
      <c r="F1003" s="17"/>
      <c r="G1003" s="17"/>
      <c r="H1003" s="17"/>
      <c r="I1003" s="17"/>
      <c r="J1003" s="17"/>
      <c r="K1003" s="17"/>
      <c r="L1003" s="17"/>
      <c r="M1003" s="17"/>
      <c r="N1003" s="17"/>
      <c r="O1003" s="17"/>
      <c r="P1003" s="17"/>
      <c r="Q1003" s="17"/>
      <c r="R1003" s="17"/>
      <c r="S1003" s="17"/>
      <c r="T1003" s="17"/>
      <c r="U1003" s="17"/>
      <c r="V1003" s="17"/>
      <c r="W1003" s="17"/>
      <c r="X1003" s="17"/>
      <c r="Y1003" s="17"/>
      <c r="Z1003" s="17"/>
      <c r="AA1003" s="17"/>
      <c r="AB1003" s="17"/>
    </row>
    <row r="1004">
      <c r="A1004" s="17"/>
      <c r="B1004" s="17"/>
      <c r="C1004" s="17"/>
      <c r="D1004" s="17"/>
      <c r="E1004" s="17"/>
      <c r="F1004" s="17"/>
      <c r="G1004" s="17"/>
      <c r="H1004" s="17"/>
      <c r="I1004" s="17"/>
      <c r="J1004" s="17"/>
      <c r="K1004" s="17"/>
      <c r="L1004" s="17"/>
      <c r="M1004" s="17"/>
      <c r="N1004" s="17"/>
      <c r="O1004" s="17"/>
      <c r="P1004" s="17"/>
      <c r="Q1004" s="17"/>
      <c r="R1004" s="17"/>
      <c r="S1004" s="17"/>
      <c r="T1004" s="17"/>
      <c r="U1004" s="17"/>
      <c r="V1004" s="17"/>
      <c r="W1004" s="17"/>
      <c r="X1004" s="17"/>
      <c r="Y1004" s="17"/>
      <c r="Z1004" s="17"/>
      <c r="AA1004" s="17"/>
      <c r="AB1004" s="17"/>
    </row>
    <row r="1005">
      <c r="A1005" s="17"/>
      <c r="B1005" s="17"/>
      <c r="C1005" s="17"/>
      <c r="D1005" s="17"/>
      <c r="E1005" s="17"/>
      <c r="F1005" s="17"/>
      <c r="G1005" s="17"/>
      <c r="H1005" s="17"/>
      <c r="I1005" s="17"/>
      <c r="J1005" s="17"/>
      <c r="K1005" s="17"/>
      <c r="L1005" s="17"/>
      <c r="M1005" s="17"/>
      <c r="N1005" s="17"/>
      <c r="O1005" s="17"/>
      <c r="P1005" s="17"/>
      <c r="Q1005" s="17"/>
      <c r="R1005" s="17"/>
      <c r="S1005" s="17"/>
      <c r="T1005" s="17"/>
      <c r="U1005" s="17"/>
      <c r="V1005" s="17"/>
      <c r="W1005" s="17"/>
      <c r="X1005" s="17"/>
      <c r="Y1005" s="17"/>
      <c r="Z1005" s="17"/>
      <c r="AA1005" s="17"/>
      <c r="AB1005" s="17"/>
    </row>
    <row r="1006">
      <c r="A1006" s="17"/>
      <c r="B1006" s="17"/>
      <c r="C1006" s="17"/>
      <c r="D1006" s="17"/>
      <c r="E1006" s="17"/>
      <c r="F1006" s="17"/>
      <c r="G1006" s="17"/>
      <c r="H1006" s="17"/>
      <c r="I1006" s="17"/>
      <c r="J1006" s="17"/>
      <c r="K1006" s="17"/>
      <c r="L1006" s="17"/>
      <c r="M1006" s="17"/>
      <c r="N1006" s="17"/>
      <c r="O1006" s="17"/>
      <c r="P1006" s="17"/>
      <c r="Q1006" s="17"/>
      <c r="R1006" s="17"/>
      <c r="S1006" s="17"/>
      <c r="T1006" s="17"/>
      <c r="U1006" s="17"/>
      <c r="V1006" s="17"/>
      <c r="W1006" s="17"/>
      <c r="X1006" s="17"/>
      <c r="Y1006" s="17"/>
      <c r="Z1006" s="17"/>
      <c r="AA1006" s="17"/>
      <c r="AB1006" s="17"/>
    </row>
    <row r="1007">
      <c r="A1007" s="17"/>
      <c r="B1007" s="17"/>
      <c r="C1007" s="17"/>
      <c r="D1007" s="17"/>
      <c r="E1007" s="17"/>
      <c r="F1007" s="17"/>
      <c r="G1007" s="17"/>
      <c r="H1007" s="17"/>
      <c r="I1007" s="17"/>
      <c r="J1007" s="17"/>
      <c r="K1007" s="17"/>
      <c r="L1007" s="17"/>
      <c r="M1007" s="17"/>
      <c r="N1007" s="17"/>
      <c r="O1007" s="17"/>
      <c r="P1007" s="17"/>
      <c r="Q1007" s="17"/>
      <c r="R1007" s="17"/>
      <c r="S1007" s="17"/>
      <c r="T1007" s="17"/>
      <c r="U1007" s="17"/>
      <c r="V1007" s="17"/>
      <c r="W1007" s="17"/>
      <c r="X1007" s="17"/>
      <c r="Y1007" s="17"/>
      <c r="Z1007" s="17"/>
      <c r="AA1007" s="17"/>
      <c r="AB1007" s="17"/>
    </row>
    <row r="1008">
      <c r="A1008" s="17"/>
      <c r="B1008" s="17"/>
      <c r="C1008" s="17"/>
      <c r="D1008" s="17"/>
      <c r="E1008" s="17"/>
      <c r="F1008" s="17"/>
      <c r="G1008" s="17"/>
      <c r="H1008" s="17"/>
      <c r="I1008" s="17"/>
      <c r="J1008" s="17"/>
      <c r="K1008" s="17"/>
      <c r="L1008" s="17"/>
      <c r="M1008" s="17"/>
      <c r="N1008" s="17"/>
      <c r="O1008" s="17"/>
      <c r="P1008" s="17"/>
      <c r="Q1008" s="17"/>
      <c r="R1008" s="17"/>
      <c r="S1008" s="17"/>
      <c r="T1008" s="17"/>
      <c r="U1008" s="17"/>
      <c r="V1008" s="17"/>
      <c r="W1008" s="17"/>
      <c r="X1008" s="17"/>
      <c r="Y1008" s="17"/>
      <c r="Z1008" s="17"/>
      <c r="AA1008" s="17"/>
      <c r="AB1008" s="17"/>
    </row>
    <row r="1009">
      <c r="A1009" s="17"/>
      <c r="B1009" s="17"/>
      <c r="C1009" s="17"/>
      <c r="D1009" s="17"/>
      <c r="E1009" s="17"/>
      <c r="F1009" s="17"/>
      <c r="G1009" s="17"/>
      <c r="H1009" s="17"/>
      <c r="I1009" s="17"/>
      <c r="J1009" s="17"/>
      <c r="K1009" s="17"/>
      <c r="L1009" s="17"/>
      <c r="M1009" s="17"/>
      <c r="N1009" s="17"/>
      <c r="O1009" s="17"/>
      <c r="P1009" s="17"/>
      <c r="Q1009" s="17"/>
      <c r="R1009" s="17"/>
      <c r="S1009" s="17"/>
      <c r="T1009" s="17"/>
      <c r="U1009" s="17"/>
      <c r="V1009" s="17"/>
      <c r="W1009" s="17"/>
      <c r="X1009" s="17"/>
      <c r="Y1009" s="17"/>
      <c r="Z1009" s="17"/>
      <c r="AA1009" s="17"/>
      <c r="AB1009" s="17"/>
    </row>
    <row r="1010">
      <c r="A1010" s="17"/>
      <c r="B1010" s="17"/>
      <c r="C1010" s="17"/>
      <c r="D1010" s="17"/>
      <c r="E1010" s="17"/>
      <c r="F1010" s="17"/>
      <c r="G1010" s="17"/>
      <c r="H1010" s="17"/>
      <c r="I1010" s="17"/>
      <c r="J1010" s="17"/>
      <c r="K1010" s="17"/>
      <c r="L1010" s="17"/>
      <c r="M1010" s="17"/>
      <c r="N1010" s="17"/>
      <c r="O1010" s="17"/>
      <c r="P1010" s="17"/>
      <c r="Q1010" s="17"/>
      <c r="R1010" s="17"/>
      <c r="S1010" s="17"/>
      <c r="T1010" s="17"/>
      <c r="U1010" s="17"/>
      <c r="V1010" s="17"/>
      <c r="W1010" s="17"/>
      <c r="X1010" s="17"/>
      <c r="Y1010" s="17"/>
      <c r="Z1010" s="17"/>
      <c r="AA1010" s="17"/>
      <c r="AB1010" s="17"/>
    </row>
    <row r="1011">
      <c r="A1011" s="17"/>
      <c r="B1011" s="17"/>
      <c r="C1011" s="17"/>
      <c r="D1011" s="17"/>
      <c r="E1011" s="17"/>
      <c r="F1011" s="17"/>
      <c r="G1011" s="17"/>
      <c r="H1011" s="17"/>
      <c r="I1011" s="17"/>
      <c r="J1011" s="17"/>
      <c r="K1011" s="17"/>
      <c r="L1011" s="17"/>
      <c r="M1011" s="17"/>
      <c r="N1011" s="17"/>
      <c r="O1011" s="17"/>
      <c r="P1011" s="17"/>
      <c r="Q1011" s="17"/>
      <c r="R1011" s="17"/>
      <c r="S1011" s="17"/>
      <c r="T1011" s="17"/>
      <c r="U1011" s="17"/>
      <c r="V1011" s="17"/>
      <c r="W1011" s="17"/>
      <c r="X1011" s="17"/>
      <c r="Y1011" s="17"/>
      <c r="Z1011" s="17"/>
      <c r="AA1011" s="17"/>
      <c r="AB1011" s="17"/>
    </row>
  </sheetData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23"/>
      <c r="B1" s="23"/>
      <c r="C1" s="23"/>
      <c r="D1" s="23"/>
      <c r="E1" s="23"/>
      <c r="F1" s="23"/>
      <c r="G1" s="23"/>
      <c r="H1" s="23"/>
      <c r="I1" s="23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>
      <c r="A2" s="23"/>
      <c r="B2" s="23"/>
      <c r="C2" s="23"/>
      <c r="D2" s="23"/>
      <c r="E2" s="23"/>
      <c r="F2" s="23"/>
      <c r="G2" s="23"/>
      <c r="H2" s="23"/>
      <c r="I2" s="23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</row>
    <row r="3">
      <c r="A3" s="23"/>
      <c r="B3" s="23"/>
      <c r="C3" s="23"/>
      <c r="D3" s="23"/>
      <c r="E3" s="23"/>
      <c r="F3" s="23"/>
      <c r="G3" s="23"/>
      <c r="H3" s="23"/>
      <c r="I3" s="23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</row>
    <row r="4">
      <c r="A4" s="23"/>
      <c r="B4" s="23"/>
      <c r="C4" s="23"/>
      <c r="D4" s="24" t="s">
        <v>43</v>
      </c>
      <c r="E4" s="25">
        <v>1.0</v>
      </c>
      <c r="F4" s="25">
        <v>2.0</v>
      </c>
      <c r="G4" s="25">
        <v>3.0</v>
      </c>
      <c r="H4" s="25">
        <v>4.0</v>
      </c>
      <c r="I4" s="25">
        <v>5.0</v>
      </c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</row>
    <row r="5">
      <c r="A5" s="23"/>
      <c r="B5" s="23"/>
      <c r="C5" s="23"/>
      <c r="D5" s="23" t="s">
        <v>84</v>
      </c>
      <c r="E5" s="28">
        <f>Financials!E7</f>
        <v>85000</v>
      </c>
      <c r="F5" s="28">
        <f>Financials!F7</f>
        <v>185000</v>
      </c>
      <c r="G5" s="28">
        <f>Financials!G7</f>
        <v>325000</v>
      </c>
      <c r="H5" s="28">
        <f>Financials!H7</f>
        <v>393750</v>
      </c>
      <c r="I5" s="28">
        <f>Financials!I7</f>
        <v>459062.5</v>
      </c>
      <c r="J5" s="50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</row>
    <row r="6">
      <c r="A6" s="23"/>
      <c r="B6" s="23"/>
      <c r="C6" s="23"/>
      <c r="D6" s="23" t="s">
        <v>85</v>
      </c>
      <c r="E6" s="28">
        <f>Financials!E15</f>
        <v>84150</v>
      </c>
      <c r="F6" s="28">
        <f>Financials!F15</f>
        <v>183150</v>
      </c>
      <c r="G6" s="28">
        <f>Financials!G15</f>
        <v>321750</v>
      </c>
      <c r="H6" s="28">
        <f>Financials!H15</f>
        <v>389812.5</v>
      </c>
      <c r="I6" s="28">
        <f>Financials!I15</f>
        <v>454471.875</v>
      </c>
      <c r="J6" s="50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>
      <c r="A7" s="23"/>
      <c r="B7" s="23"/>
      <c r="C7" s="23"/>
      <c r="D7" s="27" t="s">
        <v>56</v>
      </c>
      <c r="E7" s="39">
        <f t="shared" ref="E7:I7" si="1">E6/E5</f>
        <v>0.99</v>
      </c>
      <c r="F7" s="39">
        <f t="shared" si="1"/>
        <v>0.99</v>
      </c>
      <c r="G7" s="39">
        <f t="shared" si="1"/>
        <v>0.99</v>
      </c>
      <c r="H7" s="39">
        <f t="shared" si="1"/>
        <v>0.99</v>
      </c>
      <c r="I7" s="39">
        <f t="shared" si="1"/>
        <v>0.99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</row>
    <row r="8">
      <c r="A8" s="23"/>
      <c r="B8" s="23"/>
      <c r="C8" s="23"/>
      <c r="D8" s="23" t="s">
        <v>65</v>
      </c>
      <c r="E8" s="28">
        <f>Financials!E23</f>
        <v>-224112.5</v>
      </c>
      <c r="F8" s="28">
        <f>Financials!F23</f>
        <v>-126362.5</v>
      </c>
      <c r="G8" s="28">
        <f>Financials!G23</f>
        <v>10487.5</v>
      </c>
      <c r="H8" s="28">
        <f>Financials!H23</f>
        <v>77690.625</v>
      </c>
      <c r="I8" s="28">
        <f>Financials!I23</f>
        <v>141533.5938</v>
      </c>
      <c r="J8" s="32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</row>
    <row r="9">
      <c r="A9" s="23"/>
      <c r="B9" s="23"/>
      <c r="C9" s="23"/>
      <c r="D9" s="27" t="s">
        <v>67</v>
      </c>
      <c r="E9" s="39">
        <f t="shared" ref="E9:I9" si="2">E8/E5</f>
        <v>-2.636617647</v>
      </c>
      <c r="F9" s="39">
        <f t="shared" si="2"/>
        <v>-0.6830405405</v>
      </c>
      <c r="G9" s="39">
        <f t="shared" si="2"/>
        <v>0.03226923077</v>
      </c>
      <c r="H9" s="39">
        <f t="shared" si="2"/>
        <v>0.1973095238</v>
      </c>
      <c r="I9" s="39">
        <f t="shared" si="2"/>
        <v>0.3083100749</v>
      </c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>
      <c r="A10" s="23"/>
      <c r="B10" s="23"/>
      <c r="C10" s="23"/>
      <c r="D10" s="27"/>
      <c r="E10" s="43"/>
      <c r="F10" s="43"/>
      <c r="G10" s="43"/>
      <c r="H10" s="43"/>
      <c r="I10" s="43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>
      <c r="A11" s="31"/>
      <c r="B11" s="31"/>
      <c r="C11" s="31"/>
      <c r="D11" s="23" t="s">
        <v>73</v>
      </c>
      <c r="E11" s="23" t="s">
        <v>74</v>
      </c>
      <c r="F11" s="51">
        <f>Financials!N30</f>
        <v>1.176470588</v>
      </c>
      <c r="G11" s="51">
        <f>Financials!O30</f>
        <v>0.7567567568</v>
      </c>
      <c r="H11" s="51">
        <f>Financials!P30</f>
        <v>0.2115384615</v>
      </c>
      <c r="I11" s="51">
        <f>Financials!Q30</f>
        <v>0.1658730159</v>
      </c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>
      <c r="A12" s="23"/>
      <c r="B12" s="23"/>
      <c r="C12" s="23"/>
      <c r="D12" s="23" t="s">
        <v>86</v>
      </c>
      <c r="E12" s="28">
        <f>Financials!M31</f>
        <v>-768348.7299</v>
      </c>
      <c r="F12" s="28">
        <f>Financials!N31</f>
        <v>-938345.5492</v>
      </c>
      <c r="G12" s="28">
        <f>Financials!O31</f>
        <v>-970846.9455</v>
      </c>
      <c r="H12" s="28">
        <f>Financials!P31</f>
        <v>-942531.8981</v>
      </c>
      <c r="I12" s="28">
        <f>Financials!Q31</f>
        <v>-862548.7867</v>
      </c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>
      <c r="A13" s="23"/>
      <c r="B13" s="23"/>
      <c r="C13" s="23"/>
      <c r="D13" s="23" t="s">
        <v>78</v>
      </c>
      <c r="E13" s="52">
        <f>Financials!M32</f>
        <v>-0.9133501106</v>
      </c>
      <c r="F13" s="52">
        <f>Financials!N32</f>
        <v>-1.231200221</v>
      </c>
      <c r="G13" s="52">
        <f>Financials!O32</f>
        <v>-1.275350332</v>
      </c>
      <c r="H13" s="52">
        <f>Financials!P32</f>
        <v>-1.199251716</v>
      </c>
      <c r="I13" s="52">
        <f>Financials!Q32</f>
        <v>-1.021301195</v>
      </c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</row>
    <row r="18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</row>
    <row r="22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</row>
    <row r="23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</row>
    <row r="24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</row>
    <row r="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</row>
    <row r="26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</row>
    <row r="27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</row>
    <row r="28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</row>
    <row r="29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</row>
    <row r="30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</row>
    <row r="3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</row>
    <row r="32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</row>
    <row r="33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</row>
    <row r="34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</row>
    <row r="3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</row>
    <row r="36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</row>
    <row r="37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</row>
    <row r="38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</row>
    <row r="39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</row>
    <row r="40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</row>
    <row r="41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</row>
    <row r="42">
      <c r="A42" s="17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</row>
    <row r="43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</row>
    <row r="44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</row>
    <row r="4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</row>
    <row r="46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</row>
    <row r="47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</row>
    <row r="48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</row>
    <row r="49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</row>
    <row r="50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</row>
    <row r="51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</row>
    <row r="52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</row>
    <row r="53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</row>
    <row r="54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</row>
    <row r="5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</row>
    <row r="56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</row>
    <row r="57">
      <c r="A57" s="17"/>
      <c r="B57" s="17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</row>
    <row r="58">
      <c r="A58" s="17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</row>
    <row r="59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</row>
    <row r="60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</row>
    <row r="6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</row>
    <row r="62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</row>
    <row r="63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</row>
    <row r="64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</row>
    <row r="65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</row>
    <row r="66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</row>
    <row r="67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</row>
    <row r="68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</row>
    <row r="69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</row>
    <row r="70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</row>
    <row r="7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</row>
    <row r="72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</row>
    <row r="73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</row>
    <row r="74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</row>
    <row r="75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</row>
    <row r="76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</row>
    <row r="77">
      <c r="A77" s="17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</row>
    <row r="78">
      <c r="A78" s="17"/>
      <c r="B78" s="17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</row>
    <row r="79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</row>
    <row r="80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</row>
    <row r="81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</row>
    <row r="82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</row>
    <row r="83">
      <c r="A83" s="17"/>
      <c r="B83" s="17"/>
      <c r="C83" s="17"/>
      <c r="D83" s="17"/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</row>
    <row r="84">
      <c r="A84" s="17"/>
      <c r="B84" s="17"/>
      <c r="C84" s="17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</row>
    <row r="85">
      <c r="A85" s="17"/>
      <c r="B85" s="17"/>
      <c r="C85" s="17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</row>
    <row r="86">
      <c r="A86" s="17"/>
      <c r="B86" s="17"/>
      <c r="C86" s="17"/>
      <c r="D86" s="17"/>
      <c r="E86" s="17"/>
      <c r="F86" s="17"/>
      <c r="G86" s="17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</row>
    <row r="87">
      <c r="A87" s="17"/>
      <c r="B87" s="17"/>
      <c r="C87" s="17"/>
      <c r="D87" s="17"/>
      <c r="E87" s="17"/>
      <c r="F87" s="17"/>
      <c r="G87" s="17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</row>
    <row r="88">
      <c r="A88" s="17"/>
      <c r="B88" s="17"/>
      <c r="C88" s="17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</row>
    <row r="89">
      <c r="A89" s="17"/>
      <c r="B89" s="17"/>
      <c r="C89" s="17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</row>
    <row r="90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</row>
    <row r="9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</row>
    <row r="92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</row>
    <row r="93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</row>
    <row r="94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</row>
    <row r="95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</row>
    <row r="96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</row>
    <row r="97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</row>
    <row r="98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</row>
    <row r="99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</row>
    <row r="100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</row>
    <row r="10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</row>
    <row r="102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</row>
    <row r="103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</row>
    <row r="104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</row>
    <row r="105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</row>
    <row r="106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</row>
    <row r="107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</row>
    <row r="108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</row>
    <row r="109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</row>
    <row r="110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</row>
    <row r="11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</row>
    <row r="112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</row>
    <row r="113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</row>
    <row r="114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</row>
    <row r="115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</row>
    <row r="116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</row>
    <row r="117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</row>
    <row r="118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</row>
    <row r="119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</row>
    <row r="120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</row>
    <row r="12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</row>
    <row r="122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</row>
    <row r="123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</row>
    <row r="124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</row>
    <row r="125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</row>
    <row r="126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</row>
    <row r="127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</row>
    <row r="128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</row>
    <row r="129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</row>
    <row r="130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</row>
    <row r="13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</row>
    <row r="132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</row>
    <row r="133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</row>
    <row r="134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</row>
    <row r="135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</row>
    <row r="136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</row>
    <row r="137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</row>
    <row r="138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</row>
    <row r="139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  <c r="AA139" s="17"/>
      <c r="AB139" s="17"/>
    </row>
    <row r="140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</row>
    <row r="14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</row>
    <row r="142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</row>
    <row r="143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</row>
    <row r="144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  <c r="AA144" s="17"/>
      <c r="AB144" s="17"/>
    </row>
    <row r="145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</row>
    <row r="146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</row>
    <row r="147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</row>
    <row r="148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</row>
    <row r="149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</row>
    <row r="150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</row>
    <row r="15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</row>
    <row r="152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</row>
    <row r="153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</row>
    <row r="154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</row>
    <row r="155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</row>
    <row r="156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</row>
    <row r="157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</row>
    <row r="158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</row>
    <row r="159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  <c r="AA159" s="17"/>
      <c r="AB159" s="17"/>
    </row>
    <row r="160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</row>
    <row r="16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</row>
    <row r="162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</row>
    <row r="163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</row>
    <row r="164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</row>
    <row r="165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</row>
    <row r="166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</row>
    <row r="167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  <c r="AA167" s="17"/>
      <c r="AB167" s="17"/>
    </row>
    <row r="168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</row>
    <row r="169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</row>
    <row r="170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</row>
    <row r="17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  <c r="AA171" s="17"/>
      <c r="AB171" s="17"/>
    </row>
    <row r="172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</row>
    <row r="173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</row>
    <row r="174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</row>
    <row r="175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</row>
    <row r="176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</row>
    <row r="177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</row>
    <row r="178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</row>
    <row r="179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</row>
    <row r="180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</row>
    <row r="18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</row>
    <row r="182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</row>
    <row r="183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</row>
    <row r="184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</row>
    <row r="185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</row>
    <row r="186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</row>
    <row r="187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</row>
    <row r="188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</row>
    <row r="189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</row>
    <row r="190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</row>
    <row r="19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</row>
    <row r="192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</row>
    <row r="193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</row>
    <row r="194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</row>
    <row r="195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</row>
    <row r="196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</row>
    <row r="197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</row>
    <row r="198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</row>
    <row r="199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</row>
    <row r="200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</row>
    <row r="20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</row>
    <row r="202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</row>
    <row r="203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</row>
    <row r="204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</row>
    <row r="205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</row>
    <row r="206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</row>
    <row r="207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</row>
    <row r="208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</row>
    <row r="209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</row>
    <row r="210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</row>
    <row r="21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</row>
    <row r="212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</row>
    <row r="213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</row>
    <row r="214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</row>
    <row r="215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</row>
    <row r="216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</row>
    <row r="217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</row>
    <row r="218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</row>
    <row r="219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</row>
    <row r="220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</row>
    <row r="22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</row>
    <row r="222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</row>
    <row r="223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</row>
    <row r="224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</row>
    <row r="225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</row>
    <row r="226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</row>
    <row r="227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</row>
    <row r="228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</row>
    <row r="229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</row>
    <row r="230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</row>
    <row r="23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</row>
    <row r="232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</row>
    <row r="233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</row>
    <row r="234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</row>
    <row r="235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</row>
    <row r="236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</row>
    <row r="237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</row>
    <row r="238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</row>
    <row r="239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</row>
    <row r="240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</row>
    <row r="24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</row>
    <row r="242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</row>
    <row r="243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</row>
    <row r="244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</row>
    <row r="245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</row>
    <row r="246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</row>
    <row r="247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</row>
    <row r="248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</row>
    <row r="249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</row>
    <row r="250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</row>
    <row r="25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</row>
    <row r="252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</row>
    <row r="253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</row>
    <row r="254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</row>
    <row r="255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</row>
    <row r="256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</row>
    <row r="257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</row>
    <row r="258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</row>
    <row r="259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</row>
    <row r="260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</row>
    <row r="26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</row>
    <row r="262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</row>
    <row r="263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</row>
    <row r="264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</row>
    <row r="265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</row>
    <row r="266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</row>
    <row r="267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</row>
    <row r="268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</row>
    <row r="269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</row>
    <row r="270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</row>
    <row r="27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</row>
    <row r="272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</row>
    <row r="273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</row>
    <row r="274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</row>
    <row r="275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</row>
    <row r="276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</row>
    <row r="277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</row>
    <row r="278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</row>
    <row r="279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</row>
    <row r="280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</row>
    <row r="28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</row>
    <row r="282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</row>
    <row r="283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</row>
    <row r="284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</row>
    <row r="285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</row>
    <row r="286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</row>
    <row r="287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</row>
    <row r="288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</row>
    <row r="289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</row>
    <row r="290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</row>
    <row r="29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</row>
    <row r="292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</row>
    <row r="293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</row>
    <row r="294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</row>
    <row r="295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</row>
    <row r="296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</row>
    <row r="297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</row>
    <row r="298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</row>
    <row r="299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</row>
    <row r="300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</row>
    <row r="30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</row>
    <row r="302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</row>
    <row r="303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</row>
    <row r="304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</row>
    <row r="305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</row>
    <row r="306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</row>
    <row r="307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</row>
    <row r="308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</row>
    <row r="309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</row>
    <row r="310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</row>
    <row r="31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</row>
    <row r="312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</row>
    <row r="313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</row>
    <row r="314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</row>
    <row r="315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</row>
    <row r="316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</row>
    <row r="317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</row>
    <row r="318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</row>
    <row r="319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</row>
    <row r="320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</row>
    <row r="32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</row>
    <row r="322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</row>
    <row r="323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</row>
    <row r="324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</row>
    <row r="325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</row>
    <row r="326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</row>
    <row r="327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</row>
    <row r="328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</row>
    <row r="329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</row>
    <row r="330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</row>
    <row r="33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</row>
    <row r="332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</row>
    <row r="333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</row>
    <row r="334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</row>
    <row r="335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</row>
    <row r="336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</row>
    <row r="337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</row>
    <row r="338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</row>
    <row r="339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</row>
    <row r="340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</row>
    <row r="34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</row>
    <row r="342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</row>
    <row r="343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</row>
    <row r="344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</row>
    <row r="345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</row>
    <row r="346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</row>
    <row r="347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</row>
    <row r="348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</row>
    <row r="349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</row>
    <row r="350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</row>
    <row r="35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</row>
    <row r="352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</row>
    <row r="353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</row>
    <row r="354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</row>
    <row r="355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</row>
    <row r="356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</row>
    <row r="357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</row>
    <row r="358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</row>
    <row r="359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</row>
    <row r="360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</row>
    <row r="36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</row>
    <row r="362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</row>
    <row r="363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</row>
    <row r="364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</row>
    <row r="365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</row>
    <row r="366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</row>
    <row r="367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</row>
    <row r="368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</row>
    <row r="369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</row>
    <row r="370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</row>
    <row r="37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</row>
    <row r="372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</row>
    <row r="373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</row>
    <row r="374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</row>
    <row r="375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</row>
    <row r="376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</row>
    <row r="377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</row>
    <row r="378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</row>
    <row r="379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</row>
    <row r="380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</row>
    <row r="38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</row>
    <row r="382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</row>
    <row r="383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</row>
    <row r="384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</row>
    <row r="385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</row>
    <row r="386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</row>
    <row r="387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</row>
    <row r="388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</row>
    <row r="389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</row>
    <row r="390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</row>
    <row r="39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</row>
    <row r="392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</row>
    <row r="393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</row>
    <row r="394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</row>
    <row r="395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</row>
    <row r="396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</row>
    <row r="397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</row>
    <row r="398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</row>
    <row r="399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</row>
    <row r="400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</row>
    <row r="40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</row>
    <row r="402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</row>
    <row r="403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</row>
    <row r="404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</row>
    <row r="405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</row>
    <row r="406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</row>
    <row r="407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</row>
    <row r="408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</row>
    <row r="409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</row>
    <row r="410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</row>
    <row r="41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</row>
    <row r="412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</row>
    <row r="413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</row>
    <row r="414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</row>
    <row r="415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</row>
    <row r="416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</row>
    <row r="417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</row>
    <row r="418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</row>
    <row r="419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</row>
    <row r="420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</row>
    <row r="42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</row>
    <row r="422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</row>
    <row r="423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</row>
    <row r="424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</row>
    <row r="425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</row>
    <row r="426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</row>
    <row r="427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</row>
    <row r="428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</row>
    <row r="429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</row>
    <row r="430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</row>
    <row r="43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</row>
    <row r="432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</row>
    <row r="433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</row>
    <row r="434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</row>
    <row r="435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</row>
    <row r="436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</row>
    <row r="437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</row>
    <row r="438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</row>
    <row r="439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</row>
    <row r="440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</row>
    <row r="44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</row>
    <row r="442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</row>
    <row r="443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</row>
    <row r="444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</row>
    <row r="445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  <c r="AA445" s="17"/>
      <c r="AB445" s="17"/>
    </row>
    <row r="446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  <c r="AA446" s="17"/>
      <c r="AB446" s="17"/>
    </row>
    <row r="447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  <c r="AA447" s="17"/>
      <c r="AB447" s="17"/>
    </row>
    <row r="448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  <c r="AA448" s="17"/>
      <c r="AB448" s="17"/>
    </row>
    <row r="449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  <c r="AA449" s="17"/>
      <c r="AB449" s="17"/>
    </row>
    <row r="450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  <c r="AA450" s="17"/>
      <c r="AB450" s="17"/>
    </row>
    <row r="45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  <c r="AA451" s="17"/>
      <c r="AB451" s="17"/>
    </row>
    <row r="452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  <c r="AA452" s="17"/>
      <c r="AB452" s="17"/>
    </row>
    <row r="453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  <c r="AA453" s="17"/>
      <c r="AB453" s="17"/>
    </row>
    <row r="454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  <c r="AA454" s="17"/>
      <c r="AB454" s="17"/>
    </row>
    <row r="455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  <c r="AA455" s="17"/>
      <c r="AB455" s="17"/>
    </row>
    <row r="456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  <c r="AA456" s="17"/>
      <c r="AB456" s="17"/>
    </row>
    <row r="457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  <c r="AA457" s="17"/>
      <c r="AB457" s="17"/>
    </row>
    <row r="458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  <c r="AA458" s="17"/>
      <c r="AB458" s="17"/>
    </row>
    <row r="459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  <c r="AA459" s="17"/>
      <c r="AB459" s="17"/>
    </row>
    <row r="460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  <c r="AA460" s="17"/>
      <c r="AB460" s="17"/>
    </row>
    <row r="46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  <c r="AA461" s="17"/>
      <c r="AB461" s="17"/>
    </row>
    <row r="462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  <c r="AA462" s="17"/>
      <c r="AB462" s="17"/>
    </row>
    <row r="463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  <c r="AA463" s="17"/>
      <c r="AB463" s="17"/>
    </row>
    <row r="464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</row>
    <row r="465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</row>
    <row r="466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</row>
    <row r="467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</row>
    <row r="468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  <c r="AA468" s="17"/>
      <c r="AB468" s="17"/>
    </row>
    <row r="469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  <c r="AA469" s="17"/>
      <c r="AB469" s="17"/>
    </row>
    <row r="470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  <c r="AA470" s="17"/>
      <c r="AB470" s="17"/>
    </row>
    <row r="47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  <c r="AA471" s="17"/>
      <c r="AB471" s="17"/>
    </row>
    <row r="472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  <c r="AA472" s="17"/>
      <c r="AB472" s="17"/>
    </row>
    <row r="473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  <c r="AA473" s="17"/>
      <c r="AB473" s="17"/>
    </row>
    <row r="474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  <c r="AA474" s="17"/>
      <c r="AB474" s="17"/>
    </row>
    <row r="475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  <c r="AA475" s="17"/>
      <c r="AB475" s="17"/>
    </row>
    <row r="476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  <c r="AA476" s="17"/>
      <c r="AB476" s="17"/>
    </row>
    <row r="477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  <c r="AA477" s="17"/>
      <c r="AB477" s="17"/>
    </row>
    <row r="478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  <c r="AA478" s="17"/>
      <c r="AB478" s="17"/>
    </row>
    <row r="479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  <c r="AA479" s="17"/>
      <c r="AB479" s="17"/>
    </row>
    <row r="480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  <c r="AA480" s="17"/>
      <c r="AB480" s="17"/>
    </row>
    <row r="48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  <c r="AA481" s="17"/>
      <c r="AB481" s="17"/>
    </row>
    <row r="482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  <c r="AA482" s="17"/>
      <c r="AB482" s="17"/>
    </row>
    <row r="483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  <c r="AA483" s="17"/>
      <c r="AB483" s="17"/>
    </row>
    <row r="484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  <c r="AA484" s="17"/>
      <c r="AB484" s="17"/>
    </row>
    <row r="485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  <c r="AA485" s="17"/>
      <c r="AB485" s="17"/>
    </row>
    <row r="486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  <c r="AA486" s="17"/>
      <c r="AB486" s="17"/>
    </row>
    <row r="487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  <c r="AA487" s="17"/>
      <c r="AB487" s="17"/>
    </row>
    <row r="488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  <c r="AA488" s="17"/>
      <c r="AB488" s="17"/>
    </row>
    <row r="489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  <c r="AA489" s="17"/>
      <c r="AB489" s="17"/>
    </row>
    <row r="490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  <c r="AA490" s="17"/>
      <c r="AB490" s="17"/>
    </row>
    <row r="49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  <c r="AA491" s="17"/>
      <c r="AB491" s="17"/>
    </row>
    <row r="492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  <c r="AA492" s="17"/>
      <c r="AB492" s="17"/>
    </row>
    <row r="493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  <c r="AA493" s="17"/>
      <c r="AB493" s="17"/>
    </row>
    <row r="494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  <c r="AA494" s="17"/>
      <c r="AB494" s="17"/>
    </row>
    <row r="495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  <c r="AA495" s="17"/>
      <c r="AB495" s="17"/>
    </row>
    <row r="496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  <c r="AA496" s="17"/>
      <c r="AB496" s="17"/>
    </row>
    <row r="497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  <c r="AA497" s="17"/>
      <c r="AB497" s="17"/>
    </row>
    <row r="498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  <c r="AA498" s="17"/>
      <c r="AB498" s="17"/>
    </row>
    <row r="499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  <c r="AA499" s="17"/>
      <c r="AB499" s="17"/>
    </row>
    <row r="500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  <c r="AA500" s="17"/>
      <c r="AB500" s="17"/>
    </row>
    <row r="50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  <c r="AA501" s="17"/>
      <c r="AB501" s="17"/>
    </row>
    <row r="502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  <c r="AA502" s="17"/>
      <c r="AB502" s="17"/>
    </row>
    <row r="503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  <c r="AA503" s="17"/>
      <c r="AB503" s="17"/>
    </row>
    <row r="504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  <c r="AA504" s="17"/>
      <c r="AB504" s="17"/>
    </row>
    <row r="505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  <c r="AA505" s="17"/>
      <c r="AB505" s="17"/>
    </row>
    <row r="506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  <c r="AA506" s="17"/>
      <c r="AB506" s="17"/>
    </row>
    <row r="507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  <c r="AA507" s="17"/>
      <c r="AB507" s="17"/>
    </row>
    <row r="508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  <c r="AA508" s="17"/>
      <c r="AB508" s="17"/>
    </row>
    <row r="509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  <c r="AA509" s="17"/>
      <c r="AB509" s="17"/>
    </row>
    <row r="510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  <c r="AA510" s="17"/>
      <c r="AB510" s="17"/>
    </row>
    <row r="51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  <c r="AA511" s="17"/>
      <c r="AB511" s="17"/>
    </row>
    <row r="512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  <c r="AA512" s="17"/>
      <c r="AB512" s="17"/>
    </row>
    <row r="513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  <c r="AA513" s="17"/>
      <c r="AB513" s="17"/>
    </row>
    <row r="514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  <c r="AA514" s="17"/>
      <c r="AB514" s="17"/>
    </row>
    <row r="515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  <c r="AA515" s="17"/>
      <c r="AB515" s="17"/>
    </row>
    <row r="516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  <c r="AA516" s="17"/>
      <c r="AB516" s="17"/>
    </row>
    <row r="517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  <c r="AA517" s="17"/>
      <c r="AB517" s="17"/>
    </row>
    <row r="518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  <c r="AA518" s="17"/>
      <c r="AB518" s="17"/>
    </row>
    <row r="519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  <c r="AA519" s="17"/>
      <c r="AB519" s="17"/>
    </row>
    <row r="520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  <c r="AA520" s="17"/>
      <c r="AB520" s="17"/>
    </row>
    <row r="52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  <c r="AA521" s="17"/>
      <c r="AB521" s="17"/>
    </row>
    <row r="522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  <c r="AA522" s="17"/>
      <c r="AB522" s="17"/>
    </row>
    <row r="523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  <c r="AA523" s="17"/>
      <c r="AB523" s="17"/>
    </row>
    <row r="524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  <c r="AA524" s="17"/>
      <c r="AB524" s="17"/>
    </row>
    <row r="525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  <c r="AA525" s="17"/>
      <c r="AB525" s="17"/>
    </row>
    <row r="526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  <c r="AA526" s="17"/>
      <c r="AB526" s="17"/>
    </row>
    <row r="527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  <c r="AA527" s="17"/>
      <c r="AB527" s="17"/>
    </row>
    <row r="528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  <c r="AA528" s="17"/>
      <c r="AB528" s="17"/>
    </row>
    <row r="529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  <c r="AA529" s="17"/>
      <c r="AB529" s="17"/>
    </row>
    <row r="530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  <c r="AA530" s="17"/>
      <c r="AB530" s="17"/>
    </row>
    <row r="53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  <c r="AA531" s="17"/>
      <c r="AB531" s="17"/>
    </row>
    <row r="532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  <c r="AA532" s="17"/>
      <c r="AB532" s="17"/>
    </row>
    <row r="533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  <c r="AA533" s="17"/>
      <c r="AB533" s="17"/>
    </row>
    <row r="534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  <c r="AA534" s="17"/>
      <c r="AB534" s="17"/>
    </row>
    <row r="535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  <c r="AA535" s="17"/>
      <c r="AB535" s="17"/>
    </row>
    <row r="536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  <c r="AA536" s="17"/>
      <c r="AB536" s="17"/>
    </row>
    <row r="537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  <c r="AA537" s="17"/>
      <c r="AB537" s="17"/>
    </row>
    <row r="538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  <c r="AA538" s="17"/>
      <c r="AB538" s="17"/>
    </row>
    <row r="539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  <c r="AA539" s="17"/>
      <c r="AB539" s="17"/>
    </row>
    <row r="540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  <c r="AA540" s="17"/>
      <c r="AB540" s="17"/>
    </row>
    <row r="54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  <c r="AA541" s="17"/>
      <c r="AB541" s="17"/>
    </row>
    <row r="542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  <c r="AA542" s="17"/>
      <c r="AB542" s="17"/>
    </row>
    <row r="543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  <c r="AA543" s="17"/>
      <c r="AB543" s="17"/>
    </row>
    <row r="544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  <c r="AA544" s="17"/>
      <c r="AB544" s="17"/>
    </row>
    <row r="545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  <c r="AA545" s="17"/>
      <c r="AB545" s="17"/>
    </row>
    <row r="546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  <c r="AA546" s="17"/>
      <c r="AB546" s="17"/>
    </row>
    <row r="547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  <c r="AA547" s="17"/>
      <c r="AB547" s="17"/>
    </row>
    <row r="548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  <c r="AA548" s="17"/>
      <c r="AB548" s="17"/>
    </row>
    <row r="549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  <c r="AA549" s="17"/>
      <c r="AB549" s="17"/>
    </row>
    <row r="550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  <c r="AA550" s="17"/>
      <c r="AB550" s="17"/>
    </row>
    <row r="55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  <c r="AA551" s="17"/>
      <c r="AB551" s="17"/>
    </row>
    <row r="552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  <c r="AA552" s="17"/>
      <c r="AB552" s="17"/>
    </row>
    <row r="553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</row>
    <row r="554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</row>
    <row r="555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  <c r="AA555" s="17"/>
      <c r="AB555" s="17"/>
    </row>
    <row r="556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  <c r="AA556" s="17"/>
      <c r="AB556" s="17"/>
    </row>
    <row r="557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  <c r="AA557" s="17"/>
      <c r="AB557" s="17"/>
    </row>
    <row r="558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  <c r="AA558" s="17"/>
      <c r="AB558" s="17"/>
    </row>
    <row r="559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  <c r="AA559" s="17"/>
      <c r="AB559" s="17"/>
    </row>
    <row r="560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  <c r="AA560" s="17"/>
      <c r="AB560" s="17"/>
    </row>
    <row r="56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  <c r="AA561" s="17"/>
      <c r="AB561" s="17"/>
    </row>
    <row r="562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  <c r="AA562" s="17"/>
      <c r="AB562" s="17"/>
    </row>
    <row r="563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  <c r="AA563" s="17"/>
      <c r="AB563" s="17"/>
    </row>
    <row r="564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  <c r="AA564" s="17"/>
      <c r="AB564" s="17"/>
    </row>
    <row r="565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  <c r="AA565" s="17"/>
      <c r="AB565" s="17"/>
    </row>
    <row r="566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  <c r="AA566" s="17"/>
      <c r="AB566" s="17"/>
    </row>
    <row r="567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  <c r="AA567" s="17"/>
      <c r="AB567" s="17"/>
    </row>
    <row r="568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  <c r="AA568" s="17"/>
      <c r="AB568" s="17"/>
    </row>
    <row r="569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  <c r="AA569" s="17"/>
      <c r="AB569" s="17"/>
    </row>
    <row r="570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  <c r="AA570" s="17"/>
      <c r="AB570" s="17"/>
    </row>
    <row r="57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  <c r="AA571" s="17"/>
      <c r="AB571" s="17"/>
    </row>
    <row r="572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  <c r="AA572" s="17"/>
      <c r="AB572" s="17"/>
    </row>
    <row r="573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  <c r="AA573" s="17"/>
      <c r="AB573" s="17"/>
    </row>
    <row r="574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  <c r="AA574" s="17"/>
      <c r="AB574" s="17"/>
    </row>
    <row r="575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  <c r="AA575" s="17"/>
      <c r="AB575" s="17"/>
    </row>
    <row r="576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  <c r="AA576" s="17"/>
      <c r="AB576" s="17"/>
    </row>
    <row r="577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  <c r="AA577" s="17"/>
      <c r="AB577" s="17"/>
    </row>
    <row r="578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  <c r="AA578" s="17"/>
      <c r="AB578" s="17"/>
    </row>
    <row r="579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  <c r="AA579" s="17"/>
      <c r="AB579" s="17"/>
    </row>
    <row r="580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  <c r="AA580" s="17"/>
      <c r="AB580" s="17"/>
    </row>
    <row r="58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  <c r="AA581" s="17"/>
      <c r="AB581" s="17"/>
    </row>
    <row r="582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  <c r="AA582" s="17"/>
      <c r="AB582" s="17"/>
    </row>
    <row r="583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  <c r="AA583" s="17"/>
      <c r="AB583" s="17"/>
    </row>
    <row r="584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</row>
    <row r="585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</row>
    <row r="586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</row>
    <row r="587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  <c r="AA587" s="17"/>
      <c r="AB587" s="17"/>
    </row>
    <row r="588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  <c r="AA588" s="17"/>
      <c r="AB588" s="17"/>
    </row>
    <row r="589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  <c r="AA589" s="17"/>
      <c r="AB589" s="17"/>
    </row>
    <row r="590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  <c r="AA590" s="17"/>
      <c r="AB590" s="17"/>
    </row>
    <row r="59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  <c r="AA591" s="17"/>
      <c r="AB591" s="17"/>
    </row>
    <row r="592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  <c r="AA592" s="17"/>
      <c r="AB592" s="17"/>
    </row>
    <row r="593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  <c r="AA593" s="17"/>
      <c r="AB593" s="17"/>
    </row>
    <row r="594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  <c r="AA594" s="17"/>
      <c r="AB594" s="17"/>
    </row>
    <row r="595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  <c r="AA595" s="17"/>
      <c r="AB595" s="17"/>
    </row>
    <row r="596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  <c r="AA596" s="17"/>
      <c r="AB596" s="17"/>
    </row>
    <row r="597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  <c r="AA597" s="17"/>
      <c r="AB597" s="17"/>
    </row>
    <row r="598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  <c r="AA598" s="17"/>
      <c r="AB598" s="17"/>
    </row>
    <row r="599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  <c r="AA599" s="17"/>
      <c r="AB599" s="17"/>
    </row>
    <row r="600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  <c r="AA600" s="17"/>
      <c r="AB600" s="17"/>
    </row>
    <row r="60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  <c r="AA601" s="17"/>
      <c r="AB601" s="17"/>
    </row>
    <row r="602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  <c r="AA602" s="17"/>
      <c r="AB602" s="17"/>
    </row>
    <row r="603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  <c r="AA603" s="17"/>
      <c r="AB603" s="17"/>
    </row>
    <row r="604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  <c r="AA604" s="17"/>
      <c r="AB604" s="17"/>
    </row>
    <row r="605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  <c r="AA605" s="17"/>
      <c r="AB605" s="17"/>
    </row>
    <row r="606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  <c r="AA606" s="17"/>
      <c r="AB606" s="17"/>
    </row>
    <row r="607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  <c r="AA607" s="17"/>
      <c r="AB607" s="17"/>
    </row>
    <row r="608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  <c r="AA608" s="17"/>
      <c r="AB608" s="17"/>
    </row>
    <row r="609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  <c r="AA609" s="17"/>
      <c r="AB609" s="17"/>
    </row>
    <row r="610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  <c r="AA610" s="17"/>
      <c r="AB610" s="17"/>
    </row>
    <row r="61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  <c r="AA611" s="17"/>
      <c r="AB611" s="17"/>
    </row>
    <row r="612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  <c r="AA612" s="17"/>
      <c r="AB612" s="17"/>
    </row>
    <row r="613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  <c r="AA613" s="17"/>
      <c r="AB613" s="17"/>
    </row>
    <row r="614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  <c r="AA614" s="17"/>
      <c r="AB614" s="17"/>
    </row>
    <row r="615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  <c r="AA615" s="17"/>
      <c r="AB615" s="17"/>
    </row>
    <row r="616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  <c r="AA616" s="17"/>
      <c r="AB616" s="17"/>
    </row>
    <row r="617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  <c r="AA617" s="17"/>
      <c r="AB617" s="17"/>
    </row>
    <row r="618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  <c r="AA618" s="17"/>
      <c r="AB618" s="17"/>
    </row>
    <row r="619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  <c r="AA619" s="17"/>
      <c r="AB619" s="17"/>
    </row>
    <row r="620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  <c r="AA620" s="17"/>
      <c r="AB620" s="17"/>
    </row>
    <row r="62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  <c r="AA621" s="17"/>
      <c r="AB621" s="17"/>
    </row>
    <row r="622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  <c r="AA622" s="17"/>
      <c r="AB622" s="17"/>
    </row>
    <row r="623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  <c r="AA623" s="17"/>
      <c r="AB623" s="17"/>
    </row>
    <row r="624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  <c r="AA624" s="17"/>
      <c r="AB624" s="17"/>
    </row>
    <row r="625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  <c r="AA625" s="17"/>
      <c r="AB625" s="17"/>
    </row>
    <row r="626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  <c r="AA626" s="17"/>
      <c r="AB626" s="17"/>
    </row>
    <row r="627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  <c r="AA627" s="17"/>
      <c r="AB627" s="17"/>
    </row>
    <row r="628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  <c r="AA628" s="17"/>
      <c r="AB628" s="17"/>
    </row>
    <row r="629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  <c r="AA629" s="17"/>
      <c r="AB629" s="17"/>
    </row>
    <row r="630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  <c r="AA630" s="17"/>
      <c r="AB630" s="17"/>
    </row>
    <row r="63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  <c r="AA631" s="17"/>
      <c r="AB631" s="17"/>
    </row>
    <row r="632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  <c r="AA632" s="17"/>
      <c r="AB632" s="17"/>
    </row>
    <row r="633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  <c r="AA633" s="17"/>
      <c r="AB633" s="17"/>
    </row>
    <row r="634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  <c r="AA634" s="17"/>
      <c r="AB634" s="17"/>
    </row>
    <row r="635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  <c r="AA635" s="17"/>
      <c r="AB635" s="17"/>
    </row>
    <row r="636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  <c r="AA636" s="17"/>
      <c r="AB636" s="17"/>
    </row>
    <row r="637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  <c r="AA637" s="17"/>
      <c r="AB637" s="17"/>
    </row>
    <row r="638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  <c r="AA638" s="17"/>
      <c r="AB638" s="17"/>
    </row>
    <row r="639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  <c r="AA639" s="17"/>
      <c r="AB639" s="17"/>
    </row>
    <row r="640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  <c r="AA640" s="17"/>
      <c r="AB640" s="17"/>
    </row>
    <row r="64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  <c r="AA641" s="17"/>
      <c r="AB641" s="17"/>
    </row>
    <row r="642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  <c r="AA642" s="17"/>
      <c r="AB642" s="17"/>
    </row>
    <row r="643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  <c r="AA643" s="17"/>
      <c r="AB643" s="17"/>
    </row>
    <row r="644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  <c r="AA644" s="17"/>
      <c r="AB644" s="17"/>
    </row>
    <row r="645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  <c r="AA645" s="17"/>
      <c r="AB645" s="17"/>
    </row>
    <row r="646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  <c r="AA646" s="17"/>
      <c r="AB646" s="17"/>
    </row>
    <row r="647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  <c r="AA647" s="17"/>
      <c r="AB647" s="17"/>
    </row>
    <row r="648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  <c r="AA648" s="17"/>
      <c r="AB648" s="17"/>
    </row>
    <row r="649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  <c r="AA649" s="17"/>
      <c r="AB649" s="17"/>
    </row>
    <row r="650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  <c r="AA650" s="17"/>
      <c r="AB650" s="17"/>
    </row>
    <row r="65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  <c r="AA651" s="17"/>
      <c r="AB651" s="17"/>
    </row>
    <row r="652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  <c r="AA652" s="17"/>
      <c r="AB652" s="17"/>
    </row>
    <row r="653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  <c r="AA653" s="17"/>
      <c r="AB653" s="17"/>
    </row>
    <row r="654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  <c r="AA654" s="17"/>
      <c r="AB654" s="17"/>
    </row>
    <row r="655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  <c r="AA655" s="17"/>
      <c r="AB655" s="17"/>
    </row>
    <row r="656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  <c r="AA656" s="17"/>
      <c r="AB656" s="17"/>
    </row>
    <row r="657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  <c r="AA657" s="17"/>
      <c r="AB657" s="17"/>
    </row>
    <row r="658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  <c r="AA658" s="17"/>
      <c r="AB658" s="17"/>
    </row>
    <row r="659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17"/>
      <c r="AB659" s="17"/>
    </row>
    <row r="660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  <c r="AA660" s="17"/>
      <c r="AB660" s="17"/>
    </row>
    <row r="66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  <c r="AA661" s="17"/>
      <c r="AB661" s="17"/>
    </row>
    <row r="662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  <c r="AA662" s="17"/>
      <c r="AB662" s="17"/>
    </row>
    <row r="663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  <c r="AA663" s="17"/>
      <c r="AB663" s="17"/>
    </row>
    <row r="664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  <c r="AA664" s="17"/>
      <c r="AB664" s="17"/>
    </row>
    <row r="665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  <c r="AA665" s="17"/>
      <c r="AB665" s="17"/>
    </row>
    <row r="666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  <c r="AA666" s="17"/>
      <c r="AB666" s="17"/>
    </row>
    <row r="667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  <c r="AA667" s="17"/>
      <c r="AB667" s="17"/>
    </row>
    <row r="668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  <c r="AA668" s="17"/>
      <c r="AB668" s="17"/>
    </row>
    <row r="669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  <c r="AA669" s="17"/>
      <c r="AB669" s="17"/>
    </row>
    <row r="670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  <c r="AA670" s="17"/>
      <c r="AB670" s="17"/>
    </row>
    <row r="67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  <c r="AA671" s="17"/>
      <c r="AB671" s="17"/>
    </row>
    <row r="672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17"/>
      <c r="AB672" s="17"/>
    </row>
    <row r="673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  <c r="AA673" s="17"/>
      <c r="AB673" s="17"/>
    </row>
    <row r="674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  <c r="AA674" s="17"/>
      <c r="AB674" s="17"/>
    </row>
    <row r="675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  <c r="AA675" s="17"/>
      <c r="AB675" s="17"/>
    </row>
    <row r="676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  <c r="AA676" s="17"/>
      <c r="AB676" s="17"/>
    </row>
    <row r="677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  <c r="AA677" s="17"/>
      <c r="AB677" s="17"/>
    </row>
    <row r="678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  <c r="AA678" s="17"/>
      <c r="AB678" s="17"/>
    </row>
    <row r="679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  <c r="AA679" s="17"/>
      <c r="AB679" s="17"/>
    </row>
    <row r="680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  <c r="AA680" s="17"/>
      <c r="AB680" s="17"/>
    </row>
    <row r="68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  <c r="AA681" s="17"/>
      <c r="AB681" s="17"/>
    </row>
    <row r="682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</row>
    <row r="683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  <c r="AA683" s="17"/>
      <c r="AB683" s="17"/>
    </row>
    <row r="684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</row>
    <row r="685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  <c r="AA685" s="17"/>
      <c r="AB685" s="17"/>
    </row>
    <row r="686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  <c r="AA686" s="17"/>
      <c r="AB686" s="17"/>
    </row>
    <row r="687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  <c r="AA687" s="17"/>
      <c r="AB687" s="17"/>
    </row>
    <row r="688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  <c r="AA688" s="17"/>
      <c r="AB688" s="17"/>
    </row>
    <row r="689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  <c r="AA689" s="17"/>
      <c r="AB689" s="17"/>
    </row>
    <row r="690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  <c r="AA690" s="17"/>
      <c r="AB690" s="17"/>
    </row>
    <row r="69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  <c r="AA691" s="17"/>
      <c r="AB691" s="17"/>
    </row>
    <row r="692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  <c r="AA692" s="17"/>
      <c r="AB692" s="17"/>
    </row>
    <row r="693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  <c r="AA693" s="17"/>
      <c r="AB693" s="17"/>
    </row>
    <row r="694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  <c r="AA694" s="17"/>
      <c r="AB694" s="17"/>
    </row>
    <row r="695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  <c r="AA695" s="17"/>
      <c r="AB695" s="17"/>
    </row>
    <row r="696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  <c r="AA696" s="17"/>
      <c r="AB696" s="17"/>
    </row>
    <row r="697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  <c r="AA697" s="17"/>
      <c r="AB697" s="17"/>
    </row>
    <row r="698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  <c r="AA698" s="17"/>
      <c r="AB698" s="17"/>
    </row>
    <row r="699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  <c r="AA699" s="17"/>
      <c r="AB699" s="17"/>
    </row>
    <row r="700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  <c r="AA700" s="17"/>
      <c r="AB700" s="17"/>
    </row>
    <row r="70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  <c r="AA701" s="17"/>
      <c r="AB701" s="17"/>
    </row>
    <row r="702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  <c r="AA702" s="17"/>
      <c r="AB702" s="17"/>
    </row>
    <row r="703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  <c r="AA703" s="17"/>
      <c r="AB703" s="17"/>
    </row>
    <row r="704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  <c r="AA704" s="17"/>
      <c r="AB704" s="17"/>
    </row>
    <row r="705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  <c r="AA705" s="17"/>
      <c r="AB705" s="17"/>
    </row>
    <row r="706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  <c r="AA706" s="17"/>
      <c r="AB706" s="17"/>
    </row>
    <row r="707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  <c r="AA707" s="17"/>
      <c r="AB707" s="17"/>
    </row>
    <row r="708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  <c r="AA708" s="17"/>
      <c r="AB708" s="17"/>
    </row>
    <row r="709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  <c r="AA709" s="17"/>
      <c r="AB709" s="17"/>
    </row>
    <row r="710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  <c r="AA710" s="17"/>
      <c r="AB710" s="17"/>
    </row>
    <row r="71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  <c r="AA711" s="17"/>
      <c r="AB711" s="17"/>
    </row>
    <row r="712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  <c r="AA712" s="17"/>
      <c r="AB712" s="17"/>
    </row>
    <row r="713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  <c r="AA713" s="17"/>
      <c r="AB713" s="17"/>
    </row>
    <row r="714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  <c r="AA714" s="17"/>
      <c r="AB714" s="17"/>
    </row>
    <row r="715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  <c r="AA715" s="17"/>
      <c r="AB715" s="17"/>
    </row>
    <row r="716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  <c r="AA716" s="17"/>
      <c r="AB716" s="17"/>
    </row>
    <row r="717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  <c r="AA717" s="17"/>
      <c r="AB717" s="17"/>
    </row>
    <row r="718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  <c r="AA718" s="17"/>
      <c r="AB718" s="17"/>
    </row>
    <row r="719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  <c r="AA719" s="17"/>
      <c r="AB719" s="17"/>
    </row>
    <row r="720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  <c r="AA720" s="17"/>
      <c r="AB720" s="17"/>
    </row>
    <row r="72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  <c r="AA721" s="17"/>
      <c r="AB721" s="17"/>
    </row>
    <row r="722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  <c r="AA722" s="17"/>
      <c r="AB722" s="17"/>
    </row>
    <row r="723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  <c r="AA723" s="17"/>
      <c r="AB723" s="17"/>
    </row>
    <row r="724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  <c r="AA724" s="17"/>
      <c r="AB724" s="17"/>
    </row>
    <row r="725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  <c r="AA725" s="17"/>
      <c r="AB725" s="17"/>
    </row>
    <row r="726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  <c r="AA726" s="17"/>
      <c r="AB726" s="17"/>
    </row>
    <row r="727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  <c r="AA727" s="17"/>
      <c r="AB727" s="17"/>
    </row>
    <row r="728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  <c r="AA728" s="17"/>
      <c r="AB728" s="17"/>
    </row>
    <row r="729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  <c r="AA729" s="17"/>
      <c r="AB729" s="17"/>
    </row>
    <row r="730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  <c r="AA730" s="17"/>
      <c r="AB730" s="17"/>
    </row>
    <row r="73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  <c r="AA731" s="17"/>
      <c r="AB731" s="17"/>
    </row>
    <row r="732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  <c r="AA732" s="17"/>
      <c r="AB732" s="17"/>
    </row>
    <row r="733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  <c r="AA733" s="17"/>
      <c r="AB733" s="17"/>
    </row>
    <row r="734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  <c r="AA734" s="17"/>
      <c r="AB734" s="17"/>
    </row>
    <row r="735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  <c r="AA735" s="17"/>
      <c r="AB735" s="17"/>
    </row>
    <row r="736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  <c r="AA736" s="17"/>
      <c r="AB736" s="17"/>
    </row>
    <row r="737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  <c r="AA737" s="17"/>
      <c r="AB737" s="17"/>
    </row>
    <row r="738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  <c r="AA738" s="17"/>
      <c r="AB738" s="17"/>
    </row>
    <row r="739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  <c r="AA739" s="17"/>
      <c r="AB739" s="17"/>
    </row>
    <row r="740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  <c r="AA740" s="17"/>
      <c r="AB740" s="17"/>
    </row>
    <row r="74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  <c r="AA741" s="17"/>
      <c r="AB741" s="17"/>
    </row>
    <row r="742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  <c r="AA742" s="17"/>
      <c r="AB742" s="17"/>
    </row>
    <row r="743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  <c r="AA743" s="17"/>
      <c r="AB743" s="17"/>
    </row>
    <row r="744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  <c r="AA744" s="17"/>
      <c r="AB744" s="17"/>
    </row>
    <row r="745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  <c r="AA745" s="17"/>
      <c r="AB745" s="17"/>
    </row>
    <row r="746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  <c r="AA746" s="17"/>
      <c r="AB746" s="17"/>
    </row>
    <row r="747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  <c r="AA747" s="17"/>
      <c r="AB747" s="17"/>
    </row>
    <row r="748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  <c r="AA748" s="17"/>
      <c r="AB748" s="17"/>
    </row>
    <row r="749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  <c r="AA749" s="17"/>
      <c r="AB749" s="17"/>
    </row>
    <row r="750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  <c r="AA750" s="17"/>
      <c r="AB750" s="17"/>
    </row>
    <row r="75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  <c r="AA751" s="17"/>
      <c r="AB751" s="17"/>
    </row>
    <row r="752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  <c r="AA752" s="17"/>
      <c r="AB752" s="17"/>
    </row>
    <row r="753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  <c r="AA753" s="17"/>
      <c r="AB753" s="17"/>
    </row>
    <row r="754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  <c r="AA754" s="17"/>
      <c r="AB754" s="17"/>
    </row>
    <row r="755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  <c r="AA755" s="17"/>
      <c r="AB755" s="17"/>
    </row>
    <row r="756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  <c r="AA756" s="17"/>
      <c r="AB756" s="17"/>
    </row>
    <row r="757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  <c r="AA757" s="17"/>
      <c r="AB757" s="17"/>
    </row>
    <row r="758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  <c r="AA758" s="17"/>
      <c r="AB758" s="17"/>
    </row>
    <row r="759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  <c r="AA759" s="17"/>
      <c r="AB759" s="17"/>
    </row>
    <row r="760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  <c r="AA760" s="17"/>
      <c r="AB760" s="17"/>
    </row>
    <row r="76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  <c r="AA761" s="17"/>
      <c r="AB761" s="17"/>
    </row>
    <row r="762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  <c r="AA762" s="17"/>
      <c r="AB762" s="17"/>
    </row>
    <row r="763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  <c r="AA763" s="17"/>
      <c r="AB763" s="17"/>
    </row>
    <row r="764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  <c r="AA764" s="17"/>
      <c r="AB764" s="17"/>
    </row>
    <row r="765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  <c r="AA765" s="17"/>
      <c r="AB765" s="17"/>
    </row>
    <row r="766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  <c r="AA766" s="17"/>
      <c r="AB766" s="17"/>
    </row>
    <row r="767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  <c r="AA767" s="17"/>
      <c r="AB767" s="17"/>
    </row>
    <row r="768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  <c r="AA768" s="17"/>
      <c r="AB768" s="17"/>
    </row>
    <row r="769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  <c r="AA769" s="17"/>
      <c r="AB769" s="17"/>
    </row>
    <row r="770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  <c r="AA770" s="17"/>
      <c r="AB770" s="17"/>
    </row>
    <row r="77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  <c r="AA771" s="17"/>
      <c r="AB771" s="17"/>
    </row>
    <row r="772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  <c r="AA772" s="17"/>
      <c r="AB772" s="17"/>
    </row>
    <row r="773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  <c r="AA773" s="17"/>
      <c r="AB773" s="17"/>
    </row>
    <row r="774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  <c r="AA774" s="17"/>
      <c r="AB774" s="17"/>
    </row>
    <row r="775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  <c r="AA775" s="17"/>
      <c r="AB775" s="17"/>
    </row>
    <row r="776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  <c r="AA776" s="17"/>
      <c r="AB776" s="17"/>
    </row>
    <row r="777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  <c r="AA777" s="17"/>
      <c r="AB777" s="17"/>
    </row>
    <row r="778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  <c r="AA778" s="17"/>
      <c r="AB778" s="17"/>
    </row>
    <row r="779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  <c r="AA779" s="17"/>
      <c r="AB779" s="17"/>
    </row>
    <row r="780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  <c r="AA780" s="17"/>
      <c r="AB780" s="17"/>
    </row>
    <row r="78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  <c r="AA781" s="17"/>
      <c r="AB781" s="17"/>
    </row>
    <row r="782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  <c r="AA782" s="17"/>
      <c r="AB782" s="17"/>
    </row>
    <row r="783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  <c r="AA783" s="17"/>
      <c r="AB783" s="17"/>
    </row>
    <row r="784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  <c r="AA784" s="17"/>
      <c r="AB784" s="17"/>
    </row>
    <row r="785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  <c r="AA785" s="17"/>
      <c r="AB785" s="17"/>
    </row>
    <row r="786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  <c r="AA786" s="17"/>
      <c r="AB786" s="17"/>
    </row>
    <row r="787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  <c r="AA787" s="17"/>
      <c r="AB787" s="17"/>
    </row>
    <row r="788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  <c r="AA788" s="17"/>
      <c r="AB788" s="17"/>
    </row>
    <row r="789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  <c r="AA789" s="17"/>
      <c r="AB789" s="17"/>
    </row>
    <row r="790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  <c r="AA790" s="17"/>
      <c r="AB790" s="17"/>
    </row>
    <row r="79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  <c r="AA791" s="17"/>
      <c r="AB791" s="17"/>
    </row>
    <row r="792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  <c r="AA792" s="17"/>
      <c r="AB792" s="17"/>
    </row>
    <row r="793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  <c r="AA793" s="17"/>
      <c r="AB793" s="17"/>
    </row>
    <row r="794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  <c r="AA794" s="17"/>
      <c r="AB794" s="17"/>
    </row>
    <row r="795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  <c r="AA795" s="17"/>
      <c r="AB795" s="17"/>
    </row>
    <row r="796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  <c r="AA796" s="17"/>
      <c r="AB796" s="17"/>
    </row>
    <row r="797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  <c r="AA797" s="17"/>
      <c r="AB797" s="17"/>
    </row>
    <row r="798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  <c r="AA798" s="17"/>
      <c r="AB798" s="17"/>
    </row>
    <row r="799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  <c r="AA799" s="17"/>
      <c r="AB799" s="17"/>
    </row>
    <row r="800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  <c r="AA800" s="17"/>
      <c r="AB800" s="17"/>
    </row>
    <row r="80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  <c r="AA801" s="17"/>
      <c r="AB801" s="17"/>
    </row>
    <row r="802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  <c r="AA802" s="17"/>
      <c r="AB802" s="17"/>
    </row>
    <row r="803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  <c r="AA803" s="17"/>
      <c r="AB803" s="17"/>
    </row>
    <row r="804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  <c r="AA804" s="17"/>
      <c r="AB804" s="17"/>
    </row>
    <row r="805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  <c r="AA805" s="17"/>
      <c r="AB805" s="17"/>
    </row>
    <row r="806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  <c r="AA806" s="17"/>
      <c r="AB806" s="17"/>
    </row>
    <row r="807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  <c r="AA807" s="17"/>
      <c r="AB807" s="17"/>
    </row>
    <row r="808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  <c r="AA808" s="17"/>
      <c r="AB808" s="17"/>
    </row>
    <row r="809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  <c r="AA809" s="17"/>
      <c r="AB809" s="17"/>
    </row>
    <row r="810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  <c r="AA810" s="17"/>
      <c r="AB810" s="17"/>
    </row>
    <row r="81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  <c r="AA811" s="17"/>
      <c r="AB811" s="17"/>
    </row>
    <row r="812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  <c r="AA812" s="17"/>
      <c r="AB812" s="17"/>
    </row>
    <row r="813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  <c r="AA813" s="17"/>
      <c r="AB813" s="17"/>
    </row>
    <row r="814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  <c r="AA814" s="17"/>
      <c r="AB814" s="17"/>
    </row>
    <row r="815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  <c r="AA815" s="17"/>
      <c r="AB815" s="17"/>
    </row>
    <row r="816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  <c r="AA816" s="17"/>
      <c r="AB816" s="17"/>
    </row>
    <row r="817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  <c r="AA817" s="17"/>
      <c r="AB817" s="17"/>
    </row>
    <row r="818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  <c r="AA818" s="17"/>
      <c r="AB818" s="17"/>
    </row>
    <row r="819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  <c r="AA819" s="17"/>
      <c r="AB819" s="17"/>
    </row>
    <row r="820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  <c r="AA820" s="17"/>
      <c r="AB820" s="17"/>
    </row>
    <row r="82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  <c r="AA821" s="17"/>
      <c r="AB821" s="17"/>
    </row>
    <row r="822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  <c r="AA822" s="17"/>
      <c r="AB822" s="17"/>
    </row>
    <row r="823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  <c r="AA823" s="17"/>
      <c r="AB823" s="17"/>
    </row>
    <row r="824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  <c r="AA824" s="17"/>
      <c r="AB824" s="17"/>
    </row>
    <row r="825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  <c r="AA825" s="17"/>
      <c r="AB825" s="17"/>
    </row>
    <row r="826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  <c r="AA826" s="17"/>
      <c r="AB826" s="17"/>
    </row>
    <row r="827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  <c r="AA827" s="17"/>
      <c r="AB827" s="17"/>
    </row>
    <row r="828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  <c r="AA828" s="17"/>
      <c r="AB828" s="17"/>
    </row>
    <row r="829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  <c r="AA829" s="17"/>
      <c r="AB829" s="17"/>
    </row>
    <row r="830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  <c r="AA830" s="17"/>
      <c r="AB830" s="17"/>
    </row>
    <row r="83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  <c r="AA831" s="17"/>
      <c r="AB831" s="17"/>
    </row>
    <row r="832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  <c r="AA832" s="17"/>
      <c r="AB832" s="17"/>
    </row>
    <row r="833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  <c r="AA833" s="17"/>
      <c r="AB833" s="17"/>
    </row>
    <row r="834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  <c r="AA834" s="17"/>
      <c r="AB834" s="17"/>
    </row>
    <row r="835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  <c r="AA835" s="17"/>
      <c r="AB835" s="17"/>
    </row>
    <row r="836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  <c r="AA836" s="17"/>
      <c r="AB836" s="17"/>
    </row>
    <row r="837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  <c r="AA837" s="17"/>
      <c r="AB837" s="17"/>
    </row>
    <row r="838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  <c r="AA838" s="17"/>
      <c r="AB838" s="17"/>
    </row>
    <row r="839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  <c r="AA839" s="17"/>
      <c r="AB839" s="17"/>
    </row>
    <row r="840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  <c r="AA840" s="17"/>
      <c r="AB840" s="17"/>
    </row>
    <row r="84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  <c r="AA841" s="17"/>
      <c r="AB841" s="17"/>
    </row>
    <row r="842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  <c r="AA842" s="17"/>
      <c r="AB842" s="17"/>
    </row>
    <row r="843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  <c r="AA843" s="17"/>
      <c r="AB843" s="17"/>
    </row>
    <row r="844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  <c r="AA844" s="17"/>
      <c r="AB844" s="17"/>
    </row>
    <row r="845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  <c r="AA845" s="17"/>
      <c r="AB845" s="17"/>
    </row>
    <row r="846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  <c r="AA846" s="17"/>
      <c r="AB846" s="17"/>
    </row>
    <row r="847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  <c r="AA847" s="17"/>
      <c r="AB847" s="17"/>
    </row>
    <row r="848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  <c r="AA848" s="17"/>
      <c r="AB848" s="17"/>
    </row>
    <row r="849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  <c r="AA849" s="17"/>
      <c r="AB849" s="17"/>
    </row>
    <row r="850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  <c r="AA850" s="17"/>
      <c r="AB850" s="17"/>
    </row>
    <row r="85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  <c r="AA851" s="17"/>
      <c r="AB851" s="17"/>
    </row>
    <row r="852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  <c r="AA852" s="17"/>
      <c r="AB852" s="17"/>
    </row>
    <row r="853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  <c r="AA853" s="17"/>
      <c r="AB853" s="17"/>
    </row>
    <row r="854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  <c r="AA854" s="17"/>
      <c r="AB854" s="17"/>
    </row>
    <row r="855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  <c r="AA855" s="17"/>
      <c r="AB855" s="17"/>
    </row>
    <row r="856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  <c r="AA856" s="17"/>
      <c r="AB856" s="17"/>
    </row>
    <row r="857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  <c r="AA857" s="17"/>
      <c r="AB857" s="17"/>
    </row>
    <row r="858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  <c r="AA858" s="17"/>
      <c r="AB858" s="17"/>
    </row>
    <row r="859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  <c r="AA859" s="17"/>
      <c r="AB859" s="17"/>
    </row>
    <row r="860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  <c r="AA860" s="17"/>
      <c r="AB860" s="17"/>
    </row>
    <row r="86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  <c r="AA861" s="17"/>
      <c r="AB861" s="17"/>
    </row>
    <row r="862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  <c r="AA862" s="17"/>
      <c r="AB862" s="17"/>
    </row>
    <row r="863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  <c r="AA863" s="17"/>
      <c r="AB863" s="17"/>
    </row>
    <row r="864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  <c r="AA864" s="17"/>
      <c r="AB864" s="17"/>
    </row>
    <row r="865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  <c r="AA865" s="17"/>
      <c r="AB865" s="17"/>
    </row>
    <row r="866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  <c r="AA866" s="17"/>
      <c r="AB866" s="17"/>
    </row>
    <row r="867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  <c r="AA867" s="17"/>
      <c r="AB867" s="17"/>
    </row>
    <row r="868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  <c r="AA868" s="17"/>
      <c r="AB868" s="17"/>
    </row>
    <row r="869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  <c r="AA869" s="17"/>
      <c r="AB869" s="17"/>
    </row>
    <row r="870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  <c r="AA870" s="17"/>
      <c r="AB870" s="17"/>
    </row>
    <row r="87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  <c r="AA871" s="17"/>
      <c r="AB871" s="17"/>
    </row>
    <row r="872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  <c r="AA872" s="17"/>
      <c r="AB872" s="17"/>
    </row>
    <row r="873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  <c r="AA873" s="17"/>
      <c r="AB873" s="17"/>
    </row>
    <row r="874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  <c r="AA874" s="17"/>
      <c r="AB874" s="17"/>
    </row>
    <row r="875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  <c r="AA875" s="17"/>
      <c r="AB875" s="17"/>
    </row>
    <row r="876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  <c r="AA876" s="17"/>
      <c r="AB876" s="17"/>
    </row>
    <row r="877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  <c r="AA877" s="17"/>
      <c r="AB877" s="17"/>
    </row>
    <row r="878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  <c r="AA878" s="17"/>
      <c r="AB878" s="17"/>
    </row>
    <row r="879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  <c r="AA879" s="17"/>
      <c r="AB879" s="17"/>
    </row>
    <row r="880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  <c r="AA880" s="17"/>
      <c r="AB880" s="17"/>
    </row>
    <row r="88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  <c r="AA881" s="17"/>
      <c r="AB881" s="17"/>
    </row>
    <row r="882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  <c r="AA882" s="17"/>
      <c r="AB882" s="17"/>
    </row>
    <row r="883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  <c r="AA883" s="17"/>
      <c r="AB883" s="17"/>
    </row>
    <row r="884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  <c r="AA884" s="17"/>
      <c r="AB884" s="17"/>
    </row>
    <row r="885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  <c r="AA885" s="17"/>
      <c r="AB885" s="17"/>
    </row>
    <row r="886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  <c r="AA886" s="17"/>
      <c r="AB886" s="17"/>
    </row>
    <row r="887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  <c r="AA887" s="17"/>
      <c r="AB887" s="17"/>
    </row>
    <row r="888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  <c r="AA888" s="17"/>
      <c r="AB888" s="17"/>
    </row>
    <row r="889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  <c r="AA889" s="17"/>
      <c r="AB889" s="17"/>
    </row>
    <row r="890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  <c r="AA890" s="17"/>
      <c r="AB890" s="17"/>
    </row>
    <row r="89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  <c r="AA891" s="17"/>
      <c r="AB891" s="17"/>
    </row>
    <row r="892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  <c r="AA892" s="17"/>
      <c r="AB892" s="17"/>
    </row>
    <row r="893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  <c r="AA893" s="17"/>
      <c r="AB893" s="17"/>
    </row>
    <row r="894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  <c r="AA894" s="17"/>
      <c r="AB894" s="17"/>
    </row>
    <row r="895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  <c r="AA895" s="17"/>
      <c r="AB895" s="17"/>
    </row>
    <row r="896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  <c r="AA896" s="17"/>
      <c r="AB896" s="17"/>
    </row>
    <row r="897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  <c r="AA897" s="17"/>
      <c r="AB897" s="17"/>
    </row>
    <row r="898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  <c r="AA898" s="17"/>
      <c r="AB898" s="17"/>
    </row>
    <row r="899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  <c r="AA899" s="17"/>
      <c r="AB899" s="17"/>
    </row>
    <row r="900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  <c r="AA900" s="17"/>
      <c r="AB900" s="17"/>
    </row>
    <row r="90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  <c r="AA901" s="17"/>
      <c r="AB901" s="17"/>
    </row>
    <row r="902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  <c r="AA902" s="17"/>
      <c r="AB902" s="17"/>
    </row>
    <row r="903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  <c r="AA903" s="17"/>
      <c r="AB903" s="17"/>
    </row>
    <row r="904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  <c r="AA904" s="17"/>
      <c r="AB904" s="17"/>
    </row>
    <row r="905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  <c r="AA905" s="17"/>
      <c r="AB905" s="17"/>
    </row>
    <row r="906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  <c r="AA906" s="17"/>
      <c r="AB906" s="17"/>
    </row>
    <row r="907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  <c r="AA907" s="17"/>
      <c r="AB907" s="17"/>
    </row>
    <row r="908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  <c r="AA908" s="17"/>
      <c r="AB908" s="17"/>
    </row>
    <row r="909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  <c r="AA909" s="17"/>
      <c r="AB909" s="17"/>
    </row>
    <row r="910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  <c r="AA910" s="17"/>
      <c r="AB910" s="17"/>
    </row>
    <row r="91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  <c r="AA911" s="17"/>
      <c r="AB911" s="17"/>
    </row>
    <row r="912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  <c r="AA912" s="17"/>
      <c r="AB912" s="17"/>
    </row>
    <row r="913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  <c r="AA913" s="17"/>
      <c r="AB913" s="17"/>
    </row>
    <row r="914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  <c r="AA914" s="17"/>
      <c r="AB914" s="17"/>
    </row>
    <row r="915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  <c r="AA915" s="17"/>
      <c r="AB915" s="17"/>
    </row>
    <row r="916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  <c r="AA916" s="17"/>
      <c r="AB916" s="17"/>
    </row>
    <row r="917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  <c r="AA917" s="17"/>
      <c r="AB917" s="17"/>
    </row>
    <row r="918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  <c r="AA918" s="17"/>
      <c r="AB918" s="17"/>
    </row>
    <row r="919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  <c r="AA919" s="17"/>
      <c r="AB919" s="17"/>
    </row>
    <row r="920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  <c r="AA920" s="17"/>
      <c r="AB920" s="17"/>
    </row>
    <row r="92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  <c r="AA921" s="17"/>
      <c r="AB921" s="17"/>
    </row>
    <row r="922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  <c r="AA922" s="17"/>
      <c r="AB922" s="17"/>
    </row>
    <row r="923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  <c r="AA923" s="17"/>
      <c r="AB923" s="17"/>
    </row>
    <row r="924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  <c r="AA924" s="17"/>
      <c r="AB924" s="17"/>
    </row>
    <row r="925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  <c r="AA925" s="17"/>
      <c r="AB925" s="17"/>
    </row>
    <row r="926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  <c r="AA926" s="17"/>
      <c r="AB926" s="17"/>
    </row>
    <row r="927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  <c r="AA927" s="17"/>
      <c r="AB927" s="17"/>
    </row>
    <row r="928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  <c r="AA928" s="17"/>
      <c r="AB928" s="17"/>
    </row>
    <row r="929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  <c r="AA929" s="17"/>
      <c r="AB929" s="17"/>
    </row>
    <row r="930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  <c r="AA930" s="17"/>
      <c r="AB930" s="17"/>
    </row>
    <row r="93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  <c r="AA931" s="17"/>
      <c r="AB931" s="17"/>
    </row>
    <row r="932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  <c r="AA932" s="17"/>
      <c r="AB932" s="17"/>
    </row>
    <row r="933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  <c r="AA933" s="17"/>
      <c r="AB933" s="17"/>
    </row>
    <row r="934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  <c r="AA934" s="17"/>
      <c r="AB934" s="17"/>
    </row>
    <row r="935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  <c r="AA935" s="17"/>
      <c r="AB935" s="17"/>
    </row>
    <row r="936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  <c r="AA936" s="17"/>
      <c r="AB936" s="17"/>
    </row>
    <row r="937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  <c r="AA937" s="17"/>
      <c r="AB937" s="17"/>
    </row>
    <row r="938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  <c r="AA938" s="17"/>
      <c r="AB938" s="17"/>
    </row>
    <row r="939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  <c r="AA939" s="17"/>
      <c r="AB939" s="17"/>
    </row>
    <row r="940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  <c r="AA940" s="17"/>
      <c r="AB940" s="17"/>
    </row>
    <row r="94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  <c r="AA941" s="17"/>
      <c r="AB941" s="17"/>
    </row>
    <row r="942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  <c r="AA942" s="17"/>
      <c r="AB942" s="17"/>
    </row>
    <row r="943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  <c r="AA943" s="17"/>
      <c r="AB943" s="17"/>
    </row>
    <row r="944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  <c r="AA944" s="17"/>
      <c r="AB944" s="17"/>
    </row>
    <row r="945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  <c r="AA945" s="17"/>
      <c r="AB945" s="17"/>
    </row>
    <row r="946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  <c r="AA946" s="17"/>
      <c r="AB946" s="17"/>
    </row>
    <row r="947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  <c r="AA947" s="17"/>
      <c r="AB947" s="17"/>
    </row>
    <row r="948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  <c r="AA948" s="17"/>
      <c r="AB948" s="17"/>
    </row>
    <row r="949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  <c r="AA949" s="17"/>
      <c r="AB949" s="17"/>
    </row>
    <row r="950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  <c r="AA950" s="17"/>
      <c r="AB950" s="17"/>
    </row>
    <row r="95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  <c r="AA951" s="17"/>
      <c r="AB951" s="17"/>
    </row>
    <row r="952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  <c r="AA952" s="17"/>
      <c r="AB952" s="17"/>
    </row>
    <row r="953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  <c r="AA953" s="17"/>
      <c r="AB953" s="17"/>
    </row>
    <row r="954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  <c r="AA954" s="17"/>
      <c r="AB954" s="17"/>
    </row>
    <row r="955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  <c r="AA955" s="17"/>
      <c r="AB955" s="17"/>
    </row>
    <row r="956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  <c r="AA956" s="17"/>
      <c r="AB956" s="17"/>
    </row>
    <row r="957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  <c r="AA957" s="17"/>
      <c r="AB957" s="17"/>
    </row>
    <row r="958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  <c r="AA958" s="17"/>
      <c r="AB958" s="17"/>
    </row>
    <row r="959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  <c r="AA959" s="17"/>
      <c r="AB959" s="17"/>
    </row>
    <row r="960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  <c r="AA960" s="17"/>
      <c r="AB960" s="17"/>
    </row>
    <row r="96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  <c r="AA961" s="17"/>
      <c r="AB961" s="17"/>
    </row>
    <row r="962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  <c r="AA962" s="17"/>
      <c r="AB962" s="17"/>
    </row>
    <row r="963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  <c r="AA963" s="17"/>
      <c r="AB963" s="17"/>
    </row>
    <row r="964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  <c r="AA964" s="17"/>
      <c r="AB964" s="17"/>
    </row>
    <row r="965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  <c r="AA965" s="17"/>
      <c r="AB965" s="17"/>
    </row>
    <row r="966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  <c r="AA966" s="17"/>
      <c r="AB966" s="17"/>
    </row>
    <row r="967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  <c r="AA967" s="17"/>
      <c r="AB967" s="17"/>
    </row>
    <row r="968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  <c r="AA968" s="17"/>
      <c r="AB968" s="17"/>
    </row>
    <row r="969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  <c r="AA969" s="17"/>
      <c r="AB969" s="17"/>
    </row>
    <row r="970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  <c r="AA970" s="17"/>
      <c r="AB970" s="17"/>
    </row>
    <row r="97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  <c r="AA971" s="17"/>
      <c r="AB971" s="17"/>
    </row>
    <row r="972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  <c r="AA972" s="17"/>
      <c r="AB972" s="17"/>
    </row>
    <row r="973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  <c r="AA973" s="17"/>
      <c r="AB973" s="17"/>
    </row>
    <row r="974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  <c r="AA974" s="17"/>
      <c r="AB974" s="17"/>
    </row>
    <row r="975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  <c r="AA975" s="17"/>
      <c r="AB975" s="17"/>
    </row>
    <row r="976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  <c r="AA976" s="17"/>
      <c r="AB976" s="17"/>
    </row>
    <row r="977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  <c r="AA977" s="17"/>
      <c r="AB977" s="17"/>
    </row>
    <row r="978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  <c r="AA978" s="17"/>
      <c r="AB978" s="17"/>
    </row>
    <row r="979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  <c r="AA979" s="17"/>
      <c r="AB979" s="17"/>
    </row>
    <row r="980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  <c r="AA980" s="17"/>
      <c r="AB980" s="17"/>
    </row>
    <row r="98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  <c r="AA981" s="17"/>
      <c r="AB981" s="17"/>
    </row>
    <row r="982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  <c r="AA982" s="17"/>
      <c r="AB982" s="17"/>
    </row>
    <row r="983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  <c r="AA983" s="17"/>
      <c r="AB983" s="17"/>
    </row>
    <row r="984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  <c r="AA984" s="17"/>
      <c r="AB984" s="17"/>
    </row>
    <row r="985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  <c r="AA985" s="17"/>
      <c r="AB985" s="17"/>
    </row>
    <row r="986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  <c r="AA986" s="17"/>
      <c r="AB986" s="17"/>
    </row>
    <row r="987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  <c r="AA987" s="17"/>
      <c r="AB987" s="17"/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sheetData>
    <row r="1">
      <c r="A1" s="22"/>
      <c r="B1" s="22"/>
      <c r="C1" s="22"/>
      <c r="D1" s="22"/>
      <c r="E1" s="22"/>
      <c r="F1" s="22"/>
    </row>
    <row r="2">
      <c r="A2" s="53" t="s">
        <v>87</v>
      </c>
      <c r="B2" s="54" t="s">
        <v>88</v>
      </c>
      <c r="C2" s="54" t="s">
        <v>89</v>
      </c>
      <c r="D2" s="54" t="s">
        <v>90</v>
      </c>
      <c r="E2" s="54" t="s">
        <v>91</v>
      </c>
      <c r="F2" s="54" t="s">
        <v>92</v>
      </c>
    </row>
    <row r="3">
      <c r="A3" s="55">
        <v>1.0</v>
      </c>
      <c r="B3" s="56">
        <f>Assumptions!N17</f>
        <v>350000</v>
      </c>
      <c r="C3" s="56">
        <f>B3/(((1+(Assumptions!$N$20/12))^$A$242-1)/((Assumptions!$N$20/12)*(1+(Assumptions!$N$20/12))^$A$242))</f>
        <v>2713.546275</v>
      </c>
      <c r="D3" s="56">
        <f t="shared" ref="D3:D242" si="1">C3-E3</f>
        <v>671.879608</v>
      </c>
      <c r="E3" s="56">
        <f>B3*Assumptions!$N$20/12</f>
        <v>2041.666667</v>
      </c>
      <c r="F3" s="56">
        <f t="shared" ref="F3:F242" si="2">B3-D3</f>
        <v>349328.1204</v>
      </c>
    </row>
    <row r="4">
      <c r="A4" s="55">
        <v>2.0</v>
      </c>
      <c r="B4" s="56">
        <f t="shared" ref="B4:B242" si="3">F3</f>
        <v>349328.1204</v>
      </c>
      <c r="C4" s="56">
        <f t="shared" ref="C4:C242" si="4">C3</f>
        <v>2713.546275</v>
      </c>
      <c r="D4" s="56">
        <f t="shared" si="1"/>
        <v>675.7989057</v>
      </c>
      <c r="E4" s="56">
        <f>B4*Assumptions!$N$20/12</f>
        <v>2037.747369</v>
      </c>
      <c r="F4" s="56">
        <f t="shared" si="2"/>
        <v>348652.3215</v>
      </c>
    </row>
    <row r="5">
      <c r="A5" s="55">
        <v>3.0</v>
      </c>
      <c r="B5" s="56">
        <f t="shared" si="3"/>
        <v>348652.3215</v>
      </c>
      <c r="C5" s="56">
        <f t="shared" si="4"/>
        <v>2713.546275</v>
      </c>
      <c r="D5" s="56">
        <f t="shared" si="1"/>
        <v>679.741066</v>
      </c>
      <c r="E5" s="56">
        <f>B5*Assumptions!$N$20/12</f>
        <v>2033.805209</v>
      </c>
      <c r="F5" s="56">
        <f t="shared" si="2"/>
        <v>347972.5804</v>
      </c>
    </row>
    <row r="6">
      <c r="A6" s="55">
        <v>4.0</v>
      </c>
      <c r="B6" s="56">
        <f t="shared" si="3"/>
        <v>347972.5804</v>
      </c>
      <c r="C6" s="56">
        <f t="shared" si="4"/>
        <v>2713.546275</v>
      </c>
      <c r="D6" s="56">
        <f t="shared" si="1"/>
        <v>683.7062222</v>
      </c>
      <c r="E6" s="56">
        <f>B6*Assumptions!$N$20/12</f>
        <v>2029.840052</v>
      </c>
      <c r="F6" s="56">
        <f t="shared" si="2"/>
        <v>347288.8742</v>
      </c>
    </row>
    <row r="7">
      <c r="A7" s="55">
        <v>5.0</v>
      </c>
      <c r="B7" s="56">
        <f t="shared" si="3"/>
        <v>347288.8742</v>
      </c>
      <c r="C7" s="56">
        <f t="shared" si="4"/>
        <v>2713.546275</v>
      </c>
      <c r="D7" s="56">
        <f t="shared" si="1"/>
        <v>687.6945085</v>
      </c>
      <c r="E7" s="56">
        <f>B7*Assumptions!$N$20/12</f>
        <v>2025.851766</v>
      </c>
      <c r="F7" s="56">
        <f t="shared" si="2"/>
        <v>346601.1797</v>
      </c>
    </row>
    <row r="8">
      <c r="A8" s="55">
        <v>6.0</v>
      </c>
      <c r="B8" s="56">
        <f t="shared" si="3"/>
        <v>346601.1797</v>
      </c>
      <c r="C8" s="56">
        <f t="shared" si="4"/>
        <v>2713.546275</v>
      </c>
      <c r="D8" s="56">
        <f t="shared" si="1"/>
        <v>691.7060598</v>
      </c>
      <c r="E8" s="56">
        <f>B8*Assumptions!$N$20/12</f>
        <v>2021.840215</v>
      </c>
      <c r="F8" s="56">
        <f t="shared" si="2"/>
        <v>345909.4736</v>
      </c>
    </row>
    <row r="9">
      <c r="A9" s="55">
        <v>7.0</v>
      </c>
      <c r="B9" s="56">
        <f t="shared" si="3"/>
        <v>345909.4736</v>
      </c>
      <c r="C9" s="56">
        <f t="shared" si="4"/>
        <v>2713.546275</v>
      </c>
      <c r="D9" s="56">
        <f t="shared" si="1"/>
        <v>695.7410118</v>
      </c>
      <c r="E9" s="56">
        <f>B9*Assumptions!$N$20/12</f>
        <v>2017.805263</v>
      </c>
      <c r="F9" s="56">
        <f t="shared" si="2"/>
        <v>345213.7326</v>
      </c>
    </row>
    <row r="10">
      <c r="A10" s="55">
        <v>8.0</v>
      </c>
      <c r="B10" s="56">
        <f t="shared" si="3"/>
        <v>345213.7326</v>
      </c>
      <c r="C10" s="56">
        <f t="shared" si="4"/>
        <v>2713.546275</v>
      </c>
      <c r="D10" s="56">
        <f t="shared" si="1"/>
        <v>699.7995011</v>
      </c>
      <c r="E10" s="56">
        <f>B10*Assumptions!$N$20/12</f>
        <v>2013.746774</v>
      </c>
      <c r="F10" s="56">
        <f t="shared" si="2"/>
        <v>344513.9331</v>
      </c>
    </row>
    <row r="11">
      <c r="A11" s="55">
        <v>9.0</v>
      </c>
      <c r="B11" s="56">
        <f t="shared" si="3"/>
        <v>344513.9331</v>
      </c>
      <c r="C11" s="56">
        <f t="shared" si="4"/>
        <v>2713.546275</v>
      </c>
      <c r="D11" s="56">
        <f t="shared" si="1"/>
        <v>703.8816648</v>
      </c>
      <c r="E11" s="56">
        <f>B11*Assumptions!$N$20/12</f>
        <v>2009.66461</v>
      </c>
      <c r="F11" s="56">
        <f t="shared" si="2"/>
        <v>343810.0515</v>
      </c>
    </row>
    <row r="12">
      <c r="A12" s="55">
        <v>10.0</v>
      </c>
      <c r="B12" s="56">
        <f t="shared" si="3"/>
        <v>343810.0515</v>
      </c>
      <c r="C12" s="56">
        <f t="shared" si="4"/>
        <v>2713.546275</v>
      </c>
      <c r="D12" s="56">
        <f t="shared" si="1"/>
        <v>707.9876412</v>
      </c>
      <c r="E12" s="56">
        <f>B12*Assumptions!$N$20/12</f>
        <v>2005.558633</v>
      </c>
      <c r="F12" s="56">
        <f t="shared" si="2"/>
        <v>343102.0638</v>
      </c>
    </row>
    <row r="13">
      <c r="A13" s="55">
        <v>11.0</v>
      </c>
      <c r="B13" s="56">
        <f t="shared" si="3"/>
        <v>343102.0638</v>
      </c>
      <c r="C13" s="56">
        <f t="shared" si="4"/>
        <v>2713.546275</v>
      </c>
      <c r="D13" s="56">
        <f t="shared" si="1"/>
        <v>712.1175691</v>
      </c>
      <c r="E13" s="56">
        <f>B13*Assumptions!$N$20/12</f>
        <v>2001.428706</v>
      </c>
      <c r="F13" s="56">
        <f t="shared" si="2"/>
        <v>342389.9462</v>
      </c>
    </row>
    <row r="14">
      <c r="A14" s="55">
        <v>12.0</v>
      </c>
      <c r="B14" s="56">
        <f t="shared" si="3"/>
        <v>342389.9462</v>
      </c>
      <c r="C14" s="56">
        <f t="shared" si="4"/>
        <v>2713.546275</v>
      </c>
      <c r="D14" s="56">
        <f t="shared" si="1"/>
        <v>716.2715883</v>
      </c>
      <c r="E14" s="56">
        <f>B14*Assumptions!$N$20/12</f>
        <v>1997.274686</v>
      </c>
      <c r="F14" s="56">
        <f t="shared" si="2"/>
        <v>341673.6747</v>
      </c>
    </row>
    <row r="15">
      <c r="A15" s="55">
        <v>13.0</v>
      </c>
      <c r="B15" s="56">
        <f t="shared" si="3"/>
        <v>341673.6747</v>
      </c>
      <c r="C15" s="56">
        <f t="shared" si="4"/>
        <v>2713.546275</v>
      </c>
      <c r="D15" s="56">
        <f t="shared" si="1"/>
        <v>720.4498392</v>
      </c>
      <c r="E15" s="56">
        <f>B15*Assumptions!$N$20/12</f>
        <v>1993.096435</v>
      </c>
      <c r="F15" s="56">
        <f t="shared" si="2"/>
        <v>340953.2248</v>
      </c>
    </row>
    <row r="16">
      <c r="A16" s="55">
        <v>14.0</v>
      </c>
      <c r="B16" s="56">
        <f t="shared" si="3"/>
        <v>340953.2248</v>
      </c>
      <c r="C16" s="56">
        <f t="shared" si="4"/>
        <v>2713.546275</v>
      </c>
      <c r="D16" s="56">
        <f t="shared" si="1"/>
        <v>724.6524632</v>
      </c>
      <c r="E16" s="56">
        <f>B16*Assumptions!$N$20/12</f>
        <v>1988.893811</v>
      </c>
      <c r="F16" s="56">
        <f t="shared" si="2"/>
        <v>340228.5724</v>
      </c>
    </row>
    <row r="17">
      <c r="A17" s="55">
        <v>15.0</v>
      </c>
      <c r="B17" s="56">
        <f t="shared" si="3"/>
        <v>340228.5724</v>
      </c>
      <c r="C17" s="56">
        <f t="shared" si="4"/>
        <v>2713.546275</v>
      </c>
      <c r="D17" s="56">
        <f t="shared" si="1"/>
        <v>728.8796026</v>
      </c>
      <c r="E17" s="56">
        <f>B17*Assumptions!$N$20/12</f>
        <v>1984.666672</v>
      </c>
      <c r="F17" s="56">
        <f t="shared" si="2"/>
        <v>339499.6927</v>
      </c>
    </row>
    <row r="18">
      <c r="A18" s="55">
        <v>16.0</v>
      </c>
      <c r="B18" s="56">
        <f t="shared" si="3"/>
        <v>339499.6927</v>
      </c>
      <c r="C18" s="56">
        <f t="shared" si="4"/>
        <v>2713.546275</v>
      </c>
      <c r="D18" s="56">
        <f t="shared" si="1"/>
        <v>733.1314003</v>
      </c>
      <c r="E18" s="56">
        <f>B18*Assumptions!$N$20/12</f>
        <v>1980.414874</v>
      </c>
      <c r="F18" s="56">
        <f t="shared" si="2"/>
        <v>338766.5613</v>
      </c>
    </row>
    <row r="19">
      <c r="A19" s="55">
        <v>17.0</v>
      </c>
      <c r="B19" s="56">
        <f t="shared" si="3"/>
        <v>338766.5613</v>
      </c>
      <c r="C19" s="56">
        <f t="shared" si="4"/>
        <v>2713.546275</v>
      </c>
      <c r="D19" s="56">
        <f t="shared" si="1"/>
        <v>737.4080001</v>
      </c>
      <c r="E19" s="56">
        <f>B19*Assumptions!$N$20/12</f>
        <v>1976.138275</v>
      </c>
      <c r="F19" s="56">
        <f t="shared" si="2"/>
        <v>338029.1533</v>
      </c>
    </row>
    <row r="20">
      <c r="A20" s="55">
        <v>18.0</v>
      </c>
      <c r="B20" s="56">
        <f t="shared" si="3"/>
        <v>338029.1533</v>
      </c>
      <c r="C20" s="56">
        <f t="shared" si="4"/>
        <v>2713.546275</v>
      </c>
      <c r="D20" s="56">
        <f t="shared" si="1"/>
        <v>741.7095468</v>
      </c>
      <c r="E20" s="56">
        <f>B20*Assumptions!$N$20/12</f>
        <v>1971.836728</v>
      </c>
      <c r="F20" s="56">
        <f t="shared" si="2"/>
        <v>337287.4438</v>
      </c>
    </row>
    <row r="21">
      <c r="A21" s="55">
        <v>19.0</v>
      </c>
      <c r="B21" s="56">
        <f t="shared" si="3"/>
        <v>337287.4438</v>
      </c>
      <c r="C21" s="56">
        <f t="shared" si="4"/>
        <v>2713.546275</v>
      </c>
      <c r="D21" s="56">
        <f t="shared" si="1"/>
        <v>746.0361858</v>
      </c>
      <c r="E21" s="56">
        <f>B21*Assumptions!$N$20/12</f>
        <v>1967.510089</v>
      </c>
      <c r="F21" s="56">
        <f t="shared" si="2"/>
        <v>336541.4076</v>
      </c>
    </row>
    <row r="22">
      <c r="A22" s="55">
        <v>20.0</v>
      </c>
      <c r="B22" s="56">
        <f t="shared" si="3"/>
        <v>336541.4076</v>
      </c>
      <c r="C22" s="56">
        <f t="shared" si="4"/>
        <v>2713.546275</v>
      </c>
      <c r="D22" s="56">
        <f t="shared" si="1"/>
        <v>750.3880636</v>
      </c>
      <c r="E22" s="56">
        <f>B22*Assumptions!$N$20/12</f>
        <v>1963.158211</v>
      </c>
      <c r="F22" s="56">
        <f t="shared" si="2"/>
        <v>335791.0196</v>
      </c>
    </row>
    <row r="23">
      <c r="A23" s="55">
        <v>21.0</v>
      </c>
      <c r="B23" s="56">
        <f t="shared" si="3"/>
        <v>335791.0196</v>
      </c>
      <c r="C23" s="56">
        <f t="shared" si="4"/>
        <v>2713.546275</v>
      </c>
      <c r="D23" s="56">
        <f t="shared" si="1"/>
        <v>754.7653273</v>
      </c>
      <c r="E23" s="56">
        <f>B23*Assumptions!$N$20/12</f>
        <v>1958.780947</v>
      </c>
      <c r="F23" s="56">
        <f t="shared" si="2"/>
        <v>335036.2542</v>
      </c>
    </row>
    <row r="24">
      <c r="A24" s="55">
        <v>22.0</v>
      </c>
      <c r="B24" s="56">
        <f t="shared" si="3"/>
        <v>335036.2542</v>
      </c>
      <c r="C24" s="56">
        <f t="shared" si="4"/>
        <v>2713.546275</v>
      </c>
      <c r="D24" s="56">
        <f t="shared" si="1"/>
        <v>759.168125</v>
      </c>
      <c r="E24" s="56">
        <f>B24*Assumptions!$N$20/12</f>
        <v>1954.37815</v>
      </c>
      <c r="F24" s="56">
        <f t="shared" si="2"/>
        <v>334277.0861</v>
      </c>
    </row>
    <row r="25">
      <c r="A25" s="55">
        <v>23.0</v>
      </c>
      <c r="B25" s="56">
        <f t="shared" si="3"/>
        <v>334277.0861</v>
      </c>
      <c r="C25" s="56">
        <f t="shared" si="4"/>
        <v>2713.546275</v>
      </c>
      <c r="D25" s="56">
        <f t="shared" si="1"/>
        <v>763.5966058</v>
      </c>
      <c r="E25" s="56">
        <f>B25*Assumptions!$N$20/12</f>
        <v>1949.949669</v>
      </c>
      <c r="F25" s="56">
        <f t="shared" si="2"/>
        <v>333513.4895</v>
      </c>
    </row>
    <row r="26">
      <c r="A26" s="55">
        <v>24.0</v>
      </c>
      <c r="B26" s="56">
        <f t="shared" si="3"/>
        <v>333513.4895</v>
      </c>
      <c r="C26" s="56">
        <f t="shared" si="4"/>
        <v>2713.546275</v>
      </c>
      <c r="D26" s="56">
        <f t="shared" si="1"/>
        <v>768.0509193</v>
      </c>
      <c r="E26" s="56">
        <f>B26*Assumptions!$N$20/12</f>
        <v>1945.495355</v>
      </c>
      <c r="F26" s="56">
        <f t="shared" si="2"/>
        <v>332745.4386</v>
      </c>
    </row>
    <row r="27">
      <c r="A27" s="55">
        <v>25.0</v>
      </c>
      <c r="B27" s="56">
        <f t="shared" si="3"/>
        <v>332745.4386</v>
      </c>
      <c r="C27" s="56">
        <f t="shared" si="4"/>
        <v>2713.546275</v>
      </c>
      <c r="D27" s="56">
        <f t="shared" si="1"/>
        <v>772.5312163</v>
      </c>
      <c r="E27" s="56">
        <f>B27*Assumptions!$N$20/12</f>
        <v>1941.015058</v>
      </c>
      <c r="F27" s="56">
        <f t="shared" si="2"/>
        <v>331972.9074</v>
      </c>
    </row>
    <row r="28">
      <c r="A28" s="55">
        <v>26.0</v>
      </c>
      <c r="B28" s="56">
        <f t="shared" si="3"/>
        <v>331972.9074</v>
      </c>
      <c r="C28" s="56">
        <f t="shared" si="4"/>
        <v>2713.546275</v>
      </c>
      <c r="D28" s="56">
        <f t="shared" si="1"/>
        <v>777.0376484</v>
      </c>
      <c r="E28" s="56">
        <f>B28*Assumptions!$N$20/12</f>
        <v>1936.508626</v>
      </c>
      <c r="F28" s="56">
        <f t="shared" si="2"/>
        <v>331195.8697</v>
      </c>
    </row>
    <row r="29">
      <c r="A29" s="55">
        <v>27.0</v>
      </c>
      <c r="B29" s="56">
        <f t="shared" si="3"/>
        <v>331195.8697</v>
      </c>
      <c r="C29" s="56">
        <f t="shared" si="4"/>
        <v>2713.546275</v>
      </c>
      <c r="D29" s="56">
        <f t="shared" si="1"/>
        <v>781.570368</v>
      </c>
      <c r="E29" s="56">
        <f>B29*Assumptions!$N$20/12</f>
        <v>1931.975907</v>
      </c>
      <c r="F29" s="56">
        <f t="shared" si="2"/>
        <v>330414.2993</v>
      </c>
    </row>
    <row r="30">
      <c r="A30" s="55">
        <v>28.0</v>
      </c>
      <c r="B30" s="56">
        <f t="shared" si="3"/>
        <v>330414.2993</v>
      </c>
      <c r="C30" s="56">
        <f t="shared" si="4"/>
        <v>2713.546275</v>
      </c>
      <c r="D30" s="56">
        <f t="shared" si="1"/>
        <v>786.1295285</v>
      </c>
      <c r="E30" s="56">
        <f>B30*Assumptions!$N$20/12</f>
        <v>1927.416746</v>
      </c>
      <c r="F30" s="56">
        <f t="shared" si="2"/>
        <v>329628.1698</v>
      </c>
    </row>
    <row r="31">
      <c r="A31" s="55">
        <v>29.0</v>
      </c>
      <c r="B31" s="56">
        <f t="shared" si="3"/>
        <v>329628.1698</v>
      </c>
      <c r="C31" s="56">
        <f t="shared" si="4"/>
        <v>2713.546275</v>
      </c>
      <c r="D31" s="56">
        <f t="shared" si="1"/>
        <v>790.7152841</v>
      </c>
      <c r="E31" s="56">
        <f>B31*Assumptions!$N$20/12</f>
        <v>1922.830991</v>
      </c>
      <c r="F31" s="56">
        <f t="shared" si="2"/>
        <v>328837.4545</v>
      </c>
    </row>
    <row r="32">
      <c r="A32" s="55">
        <v>30.0</v>
      </c>
      <c r="B32" s="56">
        <f t="shared" si="3"/>
        <v>328837.4545</v>
      </c>
      <c r="C32" s="56">
        <f t="shared" si="4"/>
        <v>2713.546275</v>
      </c>
      <c r="D32" s="56">
        <f t="shared" si="1"/>
        <v>795.3277899</v>
      </c>
      <c r="E32" s="56">
        <f>B32*Assumptions!$N$20/12</f>
        <v>1918.218485</v>
      </c>
      <c r="F32" s="56">
        <f t="shared" si="2"/>
        <v>328042.1267</v>
      </c>
    </row>
    <row r="33">
      <c r="A33" s="55">
        <v>31.0</v>
      </c>
      <c r="B33" s="56">
        <f t="shared" si="3"/>
        <v>328042.1267</v>
      </c>
      <c r="C33" s="56">
        <f t="shared" si="4"/>
        <v>2713.546275</v>
      </c>
      <c r="D33" s="56">
        <f t="shared" si="1"/>
        <v>799.967202</v>
      </c>
      <c r="E33" s="56">
        <f>B33*Assumptions!$N$20/12</f>
        <v>1913.579073</v>
      </c>
      <c r="F33" s="56">
        <f t="shared" si="2"/>
        <v>327242.1595</v>
      </c>
    </row>
    <row r="34">
      <c r="A34" s="55">
        <v>32.0</v>
      </c>
      <c r="B34" s="56">
        <f t="shared" si="3"/>
        <v>327242.1595</v>
      </c>
      <c r="C34" s="56">
        <f t="shared" si="4"/>
        <v>2713.546275</v>
      </c>
      <c r="D34" s="56">
        <f t="shared" si="1"/>
        <v>804.6336774</v>
      </c>
      <c r="E34" s="56">
        <f>B34*Assumptions!$N$20/12</f>
        <v>1908.912597</v>
      </c>
      <c r="F34" s="56">
        <f t="shared" si="2"/>
        <v>326437.5259</v>
      </c>
    </row>
    <row r="35">
      <c r="A35" s="55">
        <v>33.0</v>
      </c>
      <c r="B35" s="56">
        <f t="shared" si="3"/>
        <v>326437.5259</v>
      </c>
      <c r="C35" s="56">
        <f t="shared" si="4"/>
        <v>2713.546275</v>
      </c>
      <c r="D35" s="56">
        <f t="shared" si="1"/>
        <v>809.3273738</v>
      </c>
      <c r="E35" s="56">
        <f>B35*Assumptions!$N$20/12</f>
        <v>1904.218901</v>
      </c>
      <c r="F35" s="56">
        <f t="shared" si="2"/>
        <v>325628.1985</v>
      </c>
    </row>
    <row r="36">
      <c r="A36" s="55">
        <v>34.0</v>
      </c>
      <c r="B36" s="56">
        <f t="shared" si="3"/>
        <v>325628.1985</v>
      </c>
      <c r="C36" s="56">
        <f t="shared" si="4"/>
        <v>2713.546275</v>
      </c>
      <c r="D36" s="56">
        <f t="shared" si="1"/>
        <v>814.0484502</v>
      </c>
      <c r="E36" s="56">
        <f>B36*Assumptions!$N$20/12</f>
        <v>1899.497825</v>
      </c>
      <c r="F36" s="56">
        <f t="shared" si="2"/>
        <v>324814.15</v>
      </c>
    </row>
    <row r="37">
      <c r="A37" s="55">
        <v>35.0</v>
      </c>
      <c r="B37" s="56">
        <f t="shared" si="3"/>
        <v>324814.15</v>
      </c>
      <c r="C37" s="56">
        <f t="shared" si="4"/>
        <v>2713.546275</v>
      </c>
      <c r="D37" s="56">
        <f t="shared" si="1"/>
        <v>818.7970661</v>
      </c>
      <c r="E37" s="56">
        <f>B37*Assumptions!$N$20/12</f>
        <v>1894.749209</v>
      </c>
      <c r="F37" s="56">
        <f t="shared" si="2"/>
        <v>323995.353</v>
      </c>
    </row>
    <row r="38">
      <c r="A38" s="55">
        <v>36.0</v>
      </c>
      <c r="B38" s="56">
        <f t="shared" si="3"/>
        <v>323995.353</v>
      </c>
      <c r="C38" s="56">
        <f t="shared" si="4"/>
        <v>2713.546275</v>
      </c>
      <c r="D38" s="56">
        <f t="shared" si="1"/>
        <v>823.5733823</v>
      </c>
      <c r="E38" s="56">
        <f>B38*Assumptions!$N$20/12</f>
        <v>1889.972892</v>
      </c>
      <c r="F38" s="56">
        <f t="shared" si="2"/>
        <v>323171.7796</v>
      </c>
    </row>
    <row r="39">
      <c r="A39" s="55">
        <v>37.0</v>
      </c>
      <c r="B39" s="56">
        <f t="shared" si="3"/>
        <v>323171.7796</v>
      </c>
      <c r="C39" s="56">
        <f t="shared" si="4"/>
        <v>2713.546275</v>
      </c>
      <c r="D39" s="56">
        <f t="shared" si="1"/>
        <v>828.3775604</v>
      </c>
      <c r="E39" s="56">
        <f>B39*Assumptions!$N$20/12</f>
        <v>1885.168714</v>
      </c>
      <c r="F39" s="56">
        <f t="shared" si="2"/>
        <v>322343.402</v>
      </c>
    </row>
    <row r="40">
      <c r="A40" s="55">
        <v>38.0</v>
      </c>
      <c r="B40" s="56">
        <f t="shared" si="3"/>
        <v>322343.402</v>
      </c>
      <c r="C40" s="56">
        <f t="shared" si="4"/>
        <v>2713.546275</v>
      </c>
      <c r="D40" s="56">
        <f t="shared" si="1"/>
        <v>833.2097628</v>
      </c>
      <c r="E40" s="56">
        <f>B40*Assumptions!$N$20/12</f>
        <v>1880.336512</v>
      </c>
      <c r="F40" s="56">
        <f t="shared" si="2"/>
        <v>321510.1923</v>
      </c>
    </row>
    <row r="41">
      <c r="A41" s="55">
        <v>39.0</v>
      </c>
      <c r="B41" s="56">
        <f t="shared" si="3"/>
        <v>321510.1923</v>
      </c>
      <c r="C41" s="56">
        <f t="shared" si="4"/>
        <v>2713.546275</v>
      </c>
      <c r="D41" s="56">
        <f t="shared" si="1"/>
        <v>838.0701531</v>
      </c>
      <c r="E41" s="56">
        <f>B41*Assumptions!$N$20/12</f>
        <v>1875.476122</v>
      </c>
      <c r="F41" s="56">
        <f t="shared" si="2"/>
        <v>320672.1221</v>
      </c>
    </row>
    <row r="42">
      <c r="A42" s="55">
        <v>40.0</v>
      </c>
      <c r="B42" s="56">
        <f t="shared" si="3"/>
        <v>320672.1221</v>
      </c>
      <c r="C42" s="56">
        <f t="shared" si="4"/>
        <v>2713.546275</v>
      </c>
      <c r="D42" s="56">
        <f t="shared" si="1"/>
        <v>842.9588957</v>
      </c>
      <c r="E42" s="56">
        <f>B42*Assumptions!$N$20/12</f>
        <v>1870.587379</v>
      </c>
      <c r="F42" s="56">
        <f t="shared" si="2"/>
        <v>319829.1632</v>
      </c>
    </row>
    <row r="43">
      <c r="A43" s="55">
        <v>41.0</v>
      </c>
      <c r="B43" s="56">
        <f t="shared" si="3"/>
        <v>319829.1632</v>
      </c>
      <c r="C43" s="56">
        <f t="shared" si="4"/>
        <v>2713.546275</v>
      </c>
      <c r="D43" s="56">
        <f t="shared" si="1"/>
        <v>847.8761559</v>
      </c>
      <c r="E43" s="56">
        <f>B43*Assumptions!$N$20/12</f>
        <v>1865.670119</v>
      </c>
      <c r="F43" s="56">
        <f t="shared" si="2"/>
        <v>318981.2871</v>
      </c>
    </row>
    <row r="44">
      <c r="A44" s="55">
        <v>42.0</v>
      </c>
      <c r="B44" s="56">
        <f t="shared" si="3"/>
        <v>318981.2871</v>
      </c>
      <c r="C44" s="56">
        <f t="shared" si="4"/>
        <v>2713.546275</v>
      </c>
      <c r="D44" s="56">
        <f t="shared" si="1"/>
        <v>852.8221002</v>
      </c>
      <c r="E44" s="56">
        <f>B44*Assumptions!$N$20/12</f>
        <v>1860.724175</v>
      </c>
      <c r="F44" s="56">
        <f t="shared" si="2"/>
        <v>318128.465</v>
      </c>
    </row>
    <row r="45">
      <c r="A45" s="55">
        <v>43.0</v>
      </c>
      <c r="B45" s="56">
        <f t="shared" si="3"/>
        <v>318128.465</v>
      </c>
      <c r="C45" s="56">
        <f t="shared" si="4"/>
        <v>2713.546275</v>
      </c>
      <c r="D45" s="56">
        <f t="shared" si="1"/>
        <v>857.7968957</v>
      </c>
      <c r="E45" s="56">
        <f>B45*Assumptions!$N$20/12</f>
        <v>1855.749379</v>
      </c>
      <c r="F45" s="56">
        <f t="shared" si="2"/>
        <v>317270.6681</v>
      </c>
    </row>
    <row r="46">
      <c r="A46" s="55">
        <v>44.0</v>
      </c>
      <c r="B46" s="56">
        <f t="shared" si="3"/>
        <v>317270.6681</v>
      </c>
      <c r="C46" s="56">
        <f t="shared" si="4"/>
        <v>2713.546275</v>
      </c>
      <c r="D46" s="56">
        <f t="shared" si="1"/>
        <v>862.800711</v>
      </c>
      <c r="E46" s="56">
        <f>B46*Assumptions!$N$20/12</f>
        <v>1850.745564</v>
      </c>
      <c r="F46" s="56">
        <f t="shared" si="2"/>
        <v>316407.8674</v>
      </c>
    </row>
    <row r="47">
      <c r="A47" s="55">
        <v>45.0</v>
      </c>
      <c r="B47" s="56">
        <f t="shared" si="3"/>
        <v>316407.8674</v>
      </c>
      <c r="C47" s="56">
        <f t="shared" si="4"/>
        <v>2713.546275</v>
      </c>
      <c r="D47" s="56">
        <f t="shared" si="1"/>
        <v>867.8337151</v>
      </c>
      <c r="E47" s="56">
        <f>B47*Assumptions!$N$20/12</f>
        <v>1845.71256</v>
      </c>
      <c r="F47" s="56">
        <f t="shared" si="2"/>
        <v>315540.0336</v>
      </c>
    </row>
    <row r="48">
      <c r="A48" s="55">
        <v>46.0</v>
      </c>
      <c r="B48" s="56">
        <f t="shared" si="3"/>
        <v>315540.0336</v>
      </c>
      <c r="C48" s="56">
        <f t="shared" si="4"/>
        <v>2713.546275</v>
      </c>
      <c r="D48" s="56">
        <f t="shared" si="1"/>
        <v>872.8960784</v>
      </c>
      <c r="E48" s="56">
        <f>B48*Assumptions!$N$20/12</f>
        <v>1840.650196</v>
      </c>
      <c r="F48" s="56">
        <f t="shared" si="2"/>
        <v>314667.1376</v>
      </c>
    </row>
    <row r="49">
      <c r="A49" s="55">
        <v>47.0</v>
      </c>
      <c r="B49" s="56">
        <f t="shared" si="3"/>
        <v>314667.1376</v>
      </c>
      <c r="C49" s="56">
        <f t="shared" si="4"/>
        <v>2713.546275</v>
      </c>
      <c r="D49" s="56">
        <f t="shared" si="1"/>
        <v>877.9879722</v>
      </c>
      <c r="E49" s="56">
        <f>B49*Assumptions!$N$20/12</f>
        <v>1835.558302</v>
      </c>
      <c r="F49" s="56">
        <f t="shared" si="2"/>
        <v>313789.1496</v>
      </c>
    </row>
    <row r="50">
      <c r="A50" s="55">
        <v>48.0</v>
      </c>
      <c r="B50" s="56">
        <f t="shared" si="3"/>
        <v>313789.1496</v>
      </c>
      <c r="C50" s="56">
        <f t="shared" si="4"/>
        <v>2713.546275</v>
      </c>
      <c r="D50" s="56">
        <f t="shared" si="1"/>
        <v>883.1095687</v>
      </c>
      <c r="E50" s="56">
        <f>B50*Assumptions!$N$20/12</f>
        <v>1830.436706</v>
      </c>
      <c r="F50" s="56">
        <f t="shared" si="2"/>
        <v>312906.04</v>
      </c>
    </row>
    <row r="51">
      <c r="A51" s="55">
        <v>49.0</v>
      </c>
      <c r="B51" s="56">
        <f t="shared" si="3"/>
        <v>312906.04</v>
      </c>
      <c r="C51" s="56">
        <f t="shared" si="4"/>
        <v>2713.546275</v>
      </c>
      <c r="D51" s="56">
        <f t="shared" si="1"/>
        <v>888.2610412</v>
      </c>
      <c r="E51" s="56">
        <f>B51*Assumptions!$N$20/12</f>
        <v>1825.285233</v>
      </c>
      <c r="F51" s="56">
        <f t="shared" si="2"/>
        <v>312017.779</v>
      </c>
    </row>
    <row r="52">
      <c r="A52" s="55">
        <v>50.0</v>
      </c>
      <c r="B52" s="56">
        <f t="shared" si="3"/>
        <v>312017.779</v>
      </c>
      <c r="C52" s="56">
        <f t="shared" si="4"/>
        <v>2713.546275</v>
      </c>
      <c r="D52" s="56">
        <f t="shared" si="1"/>
        <v>893.442564</v>
      </c>
      <c r="E52" s="56">
        <f>B52*Assumptions!$N$20/12</f>
        <v>1820.103711</v>
      </c>
      <c r="F52" s="56">
        <f t="shared" si="2"/>
        <v>311124.3364</v>
      </c>
    </row>
    <row r="53">
      <c r="A53" s="55">
        <v>51.0</v>
      </c>
      <c r="B53" s="56">
        <f t="shared" si="3"/>
        <v>311124.3364</v>
      </c>
      <c r="C53" s="56">
        <f t="shared" si="4"/>
        <v>2713.546275</v>
      </c>
      <c r="D53" s="56">
        <f t="shared" si="1"/>
        <v>898.6543123</v>
      </c>
      <c r="E53" s="56">
        <f>B53*Assumptions!$N$20/12</f>
        <v>1814.891962</v>
      </c>
      <c r="F53" s="56">
        <f t="shared" si="2"/>
        <v>310225.6821</v>
      </c>
    </row>
    <row r="54">
      <c r="A54" s="55">
        <v>52.0</v>
      </c>
      <c r="B54" s="56">
        <f t="shared" si="3"/>
        <v>310225.6821</v>
      </c>
      <c r="C54" s="56">
        <f t="shared" si="4"/>
        <v>2713.546275</v>
      </c>
      <c r="D54" s="56">
        <f t="shared" si="1"/>
        <v>903.8964624</v>
      </c>
      <c r="E54" s="56">
        <f>B54*Assumptions!$N$20/12</f>
        <v>1809.649812</v>
      </c>
      <c r="F54" s="56">
        <f t="shared" si="2"/>
        <v>309321.7856</v>
      </c>
    </row>
    <row r="55">
      <c r="A55" s="55">
        <v>53.0</v>
      </c>
      <c r="B55" s="56">
        <f t="shared" si="3"/>
        <v>309321.7856</v>
      </c>
      <c r="C55" s="56">
        <f t="shared" si="4"/>
        <v>2713.546275</v>
      </c>
      <c r="D55" s="56">
        <f t="shared" si="1"/>
        <v>909.1691918</v>
      </c>
      <c r="E55" s="56">
        <f>B55*Assumptions!$N$20/12</f>
        <v>1804.377083</v>
      </c>
      <c r="F55" s="56">
        <f t="shared" si="2"/>
        <v>308412.6164</v>
      </c>
    </row>
    <row r="56">
      <c r="A56" s="55">
        <v>54.0</v>
      </c>
      <c r="B56" s="56">
        <f t="shared" si="3"/>
        <v>308412.6164</v>
      </c>
      <c r="C56" s="56">
        <f t="shared" si="4"/>
        <v>2713.546275</v>
      </c>
      <c r="D56" s="56">
        <f t="shared" si="1"/>
        <v>914.4726787</v>
      </c>
      <c r="E56" s="56">
        <f>B56*Assumptions!$N$20/12</f>
        <v>1799.073596</v>
      </c>
      <c r="F56" s="56">
        <f t="shared" si="2"/>
        <v>307498.1438</v>
      </c>
    </row>
    <row r="57">
      <c r="A57" s="55">
        <v>55.0</v>
      </c>
      <c r="B57" s="56">
        <f t="shared" si="3"/>
        <v>307498.1438</v>
      </c>
      <c r="C57" s="56">
        <f t="shared" si="4"/>
        <v>2713.546275</v>
      </c>
      <c r="D57" s="56">
        <f t="shared" si="1"/>
        <v>919.8071027</v>
      </c>
      <c r="E57" s="56">
        <f>B57*Assumptions!$N$20/12</f>
        <v>1793.739172</v>
      </c>
      <c r="F57" s="56">
        <f t="shared" si="2"/>
        <v>306578.3367</v>
      </c>
    </row>
    <row r="58">
      <c r="A58" s="55">
        <v>56.0</v>
      </c>
      <c r="B58" s="56">
        <f t="shared" si="3"/>
        <v>306578.3367</v>
      </c>
      <c r="C58" s="56">
        <f t="shared" si="4"/>
        <v>2713.546275</v>
      </c>
      <c r="D58" s="56">
        <f t="shared" si="1"/>
        <v>925.1726441</v>
      </c>
      <c r="E58" s="56">
        <f>B58*Assumptions!$N$20/12</f>
        <v>1788.373631</v>
      </c>
      <c r="F58" s="56">
        <f t="shared" si="2"/>
        <v>305653.164</v>
      </c>
    </row>
    <row r="59">
      <c r="A59" s="55">
        <v>57.0</v>
      </c>
      <c r="B59" s="56">
        <f t="shared" si="3"/>
        <v>305653.164</v>
      </c>
      <c r="C59" s="56">
        <f t="shared" si="4"/>
        <v>2713.546275</v>
      </c>
      <c r="D59" s="56">
        <f t="shared" si="1"/>
        <v>930.5694845</v>
      </c>
      <c r="E59" s="56">
        <f>B59*Assumptions!$N$20/12</f>
        <v>1782.97679</v>
      </c>
      <c r="F59" s="56">
        <f t="shared" si="2"/>
        <v>304722.5945</v>
      </c>
    </row>
    <row r="60">
      <c r="A60" s="55">
        <v>58.0</v>
      </c>
      <c r="B60" s="56">
        <f t="shared" si="3"/>
        <v>304722.5945</v>
      </c>
      <c r="C60" s="56">
        <f t="shared" si="4"/>
        <v>2713.546275</v>
      </c>
      <c r="D60" s="56">
        <f t="shared" si="1"/>
        <v>935.9978065</v>
      </c>
      <c r="E60" s="56">
        <f>B60*Assumptions!$N$20/12</f>
        <v>1777.548468</v>
      </c>
      <c r="F60" s="56">
        <f t="shared" si="2"/>
        <v>303786.5967</v>
      </c>
    </row>
    <row r="61">
      <c r="A61" s="55">
        <v>59.0</v>
      </c>
      <c r="B61" s="56">
        <f t="shared" si="3"/>
        <v>303786.5967</v>
      </c>
      <c r="C61" s="56">
        <f t="shared" si="4"/>
        <v>2713.546275</v>
      </c>
      <c r="D61" s="56">
        <f t="shared" si="1"/>
        <v>941.4577937</v>
      </c>
      <c r="E61" s="56">
        <f>B61*Assumptions!$N$20/12</f>
        <v>1772.088481</v>
      </c>
      <c r="F61" s="56">
        <f t="shared" si="2"/>
        <v>302845.1389</v>
      </c>
    </row>
    <row r="62">
      <c r="A62" s="55">
        <v>60.0</v>
      </c>
      <c r="B62" s="56">
        <f t="shared" si="3"/>
        <v>302845.1389</v>
      </c>
      <c r="C62" s="56">
        <f t="shared" si="4"/>
        <v>2713.546275</v>
      </c>
      <c r="D62" s="56">
        <f t="shared" si="1"/>
        <v>946.9496309</v>
      </c>
      <c r="E62" s="56">
        <f>B62*Assumptions!$N$20/12</f>
        <v>1766.596644</v>
      </c>
      <c r="F62" s="56">
        <f t="shared" si="2"/>
        <v>301898.1893</v>
      </c>
    </row>
    <row r="63">
      <c r="A63" s="55">
        <v>61.0</v>
      </c>
      <c r="B63" s="56">
        <f t="shared" si="3"/>
        <v>301898.1893</v>
      </c>
      <c r="C63" s="56">
        <f t="shared" si="4"/>
        <v>2713.546275</v>
      </c>
      <c r="D63" s="56">
        <f t="shared" si="1"/>
        <v>952.4735037</v>
      </c>
      <c r="E63" s="56">
        <f>B63*Assumptions!$N$20/12</f>
        <v>1761.072771</v>
      </c>
      <c r="F63" s="56">
        <f t="shared" si="2"/>
        <v>300945.7158</v>
      </c>
    </row>
    <row r="64">
      <c r="A64" s="55">
        <v>62.0</v>
      </c>
      <c r="B64" s="56">
        <f t="shared" si="3"/>
        <v>300945.7158</v>
      </c>
      <c r="C64" s="56">
        <f t="shared" si="4"/>
        <v>2713.546275</v>
      </c>
      <c r="D64" s="56">
        <f t="shared" si="1"/>
        <v>958.0295992</v>
      </c>
      <c r="E64" s="56">
        <f>B64*Assumptions!$N$20/12</f>
        <v>1755.516676</v>
      </c>
      <c r="F64" s="56">
        <f t="shared" si="2"/>
        <v>299987.6862</v>
      </c>
    </row>
    <row r="65">
      <c r="A65" s="55">
        <v>63.0</v>
      </c>
      <c r="B65" s="56">
        <f t="shared" si="3"/>
        <v>299987.6862</v>
      </c>
      <c r="C65" s="56">
        <f t="shared" si="4"/>
        <v>2713.546275</v>
      </c>
      <c r="D65" s="56">
        <f t="shared" si="1"/>
        <v>963.6181052</v>
      </c>
      <c r="E65" s="56">
        <f>B65*Assumptions!$N$20/12</f>
        <v>1749.92817</v>
      </c>
      <c r="F65" s="56">
        <f t="shared" si="2"/>
        <v>299024.0681</v>
      </c>
    </row>
    <row r="66">
      <c r="A66" s="55">
        <v>64.0</v>
      </c>
      <c r="B66" s="56">
        <f t="shared" si="3"/>
        <v>299024.0681</v>
      </c>
      <c r="C66" s="56">
        <f t="shared" si="4"/>
        <v>2713.546275</v>
      </c>
      <c r="D66" s="56">
        <f t="shared" si="1"/>
        <v>969.2392108</v>
      </c>
      <c r="E66" s="56">
        <f>B66*Assumptions!$N$20/12</f>
        <v>1744.307064</v>
      </c>
      <c r="F66" s="56">
        <f t="shared" si="2"/>
        <v>298054.8289</v>
      </c>
    </row>
    <row r="67">
      <c r="A67" s="55">
        <v>65.0</v>
      </c>
      <c r="B67" s="56">
        <f t="shared" si="3"/>
        <v>298054.8289</v>
      </c>
      <c r="C67" s="56">
        <f t="shared" si="4"/>
        <v>2713.546275</v>
      </c>
      <c r="D67" s="56">
        <f t="shared" si="1"/>
        <v>974.8931062</v>
      </c>
      <c r="E67" s="56">
        <f>B67*Assumptions!$N$20/12</f>
        <v>1738.653169</v>
      </c>
      <c r="F67" s="56">
        <f t="shared" si="2"/>
        <v>297079.9358</v>
      </c>
    </row>
    <row r="68">
      <c r="A68" s="55">
        <v>66.0</v>
      </c>
      <c r="B68" s="56">
        <f t="shared" si="3"/>
        <v>297079.9358</v>
      </c>
      <c r="C68" s="56">
        <f t="shared" si="4"/>
        <v>2713.546275</v>
      </c>
      <c r="D68" s="56">
        <f t="shared" si="1"/>
        <v>980.5799826</v>
      </c>
      <c r="E68" s="56">
        <f>B68*Assumptions!$N$20/12</f>
        <v>1732.966292</v>
      </c>
      <c r="F68" s="56">
        <f t="shared" si="2"/>
        <v>296099.3558</v>
      </c>
    </row>
    <row r="69">
      <c r="A69" s="55">
        <v>67.0</v>
      </c>
      <c r="B69" s="56">
        <f t="shared" si="3"/>
        <v>296099.3558</v>
      </c>
      <c r="C69" s="56">
        <f t="shared" si="4"/>
        <v>2713.546275</v>
      </c>
      <c r="D69" s="56">
        <f t="shared" si="1"/>
        <v>986.3000325</v>
      </c>
      <c r="E69" s="56">
        <f>B69*Assumptions!$N$20/12</f>
        <v>1727.246242</v>
      </c>
      <c r="F69" s="56">
        <f t="shared" si="2"/>
        <v>295113.0558</v>
      </c>
    </row>
    <row r="70">
      <c r="A70" s="55">
        <v>68.0</v>
      </c>
      <c r="B70" s="56">
        <f t="shared" si="3"/>
        <v>295113.0558</v>
      </c>
      <c r="C70" s="56">
        <f t="shared" si="4"/>
        <v>2713.546275</v>
      </c>
      <c r="D70" s="56">
        <f t="shared" si="1"/>
        <v>992.0534494</v>
      </c>
      <c r="E70" s="56">
        <f>B70*Assumptions!$N$20/12</f>
        <v>1721.492825</v>
      </c>
      <c r="F70" s="56">
        <f t="shared" si="2"/>
        <v>294121.0023</v>
      </c>
    </row>
    <row r="71">
      <c r="A71" s="55">
        <v>69.0</v>
      </c>
      <c r="B71" s="56">
        <f t="shared" si="3"/>
        <v>294121.0023</v>
      </c>
      <c r="C71" s="56">
        <f t="shared" si="4"/>
        <v>2713.546275</v>
      </c>
      <c r="D71" s="56">
        <f t="shared" si="1"/>
        <v>997.8404278</v>
      </c>
      <c r="E71" s="56">
        <f>B71*Assumptions!$N$20/12</f>
        <v>1715.705847</v>
      </c>
      <c r="F71" s="56">
        <f t="shared" si="2"/>
        <v>293123.1619</v>
      </c>
    </row>
    <row r="72">
      <c r="A72" s="55">
        <v>70.0</v>
      </c>
      <c r="B72" s="56">
        <f t="shared" si="3"/>
        <v>293123.1619</v>
      </c>
      <c r="C72" s="56">
        <f t="shared" si="4"/>
        <v>2713.546275</v>
      </c>
      <c r="D72" s="56">
        <f t="shared" si="1"/>
        <v>1003.661164</v>
      </c>
      <c r="E72" s="56">
        <f>B72*Assumptions!$N$20/12</f>
        <v>1709.885111</v>
      </c>
      <c r="F72" s="56">
        <f t="shared" si="2"/>
        <v>292119.5007</v>
      </c>
    </row>
    <row r="73">
      <c r="A73" s="55">
        <v>71.0</v>
      </c>
      <c r="B73" s="56">
        <f t="shared" si="3"/>
        <v>292119.5007</v>
      </c>
      <c r="C73" s="56">
        <f t="shared" si="4"/>
        <v>2713.546275</v>
      </c>
      <c r="D73" s="56">
        <f t="shared" si="1"/>
        <v>1009.515854</v>
      </c>
      <c r="E73" s="56">
        <f>B73*Assumptions!$N$20/12</f>
        <v>1704.030421</v>
      </c>
      <c r="F73" s="56">
        <f t="shared" si="2"/>
        <v>291109.9849</v>
      </c>
    </row>
    <row r="74">
      <c r="A74" s="55">
        <v>72.0</v>
      </c>
      <c r="B74" s="56">
        <f t="shared" si="3"/>
        <v>291109.9849</v>
      </c>
      <c r="C74" s="56">
        <f t="shared" si="4"/>
        <v>2713.546275</v>
      </c>
      <c r="D74" s="56">
        <f t="shared" si="1"/>
        <v>1015.404696</v>
      </c>
      <c r="E74" s="56">
        <f>B74*Assumptions!$N$20/12</f>
        <v>1698.141578</v>
      </c>
      <c r="F74" s="56">
        <f t="shared" si="2"/>
        <v>290094.5802</v>
      </c>
    </row>
    <row r="75">
      <c r="A75" s="55">
        <v>73.0</v>
      </c>
      <c r="B75" s="56">
        <f t="shared" si="3"/>
        <v>290094.5802</v>
      </c>
      <c r="C75" s="56">
        <f t="shared" si="4"/>
        <v>2713.546275</v>
      </c>
      <c r="D75" s="56">
        <f t="shared" si="1"/>
        <v>1021.32789</v>
      </c>
      <c r="E75" s="56">
        <f>B75*Assumptions!$N$20/12</f>
        <v>1692.218384</v>
      </c>
      <c r="F75" s="56">
        <f t="shared" si="2"/>
        <v>289073.2523</v>
      </c>
    </row>
    <row r="76">
      <c r="A76" s="55">
        <v>74.0</v>
      </c>
      <c r="B76" s="56">
        <f t="shared" si="3"/>
        <v>289073.2523</v>
      </c>
      <c r="C76" s="56">
        <f t="shared" si="4"/>
        <v>2713.546275</v>
      </c>
      <c r="D76" s="56">
        <f t="shared" si="1"/>
        <v>1027.285636</v>
      </c>
      <c r="E76" s="56">
        <f>B76*Assumptions!$N$20/12</f>
        <v>1686.260638</v>
      </c>
      <c r="F76" s="56">
        <f t="shared" si="2"/>
        <v>288045.9666</v>
      </c>
    </row>
    <row r="77">
      <c r="A77" s="55">
        <v>75.0</v>
      </c>
      <c r="B77" s="56">
        <f t="shared" si="3"/>
        <v>288045.9666</v>
      </c>
      <c r="C77" s="56">
        <f t="shared" si="4"/>
        <v>2713.546275</v>
      </c>
      <c r="D77" s="56">
        <f t="shared" si="1"/>
        <v>1033.278136</v>
      </c>
      <c r="E77" s="56">
        <f>B77*Assumptions!$N$20/12</f>
        <v>1680.268139</v>
      </c>
      <c r="F77" s="56">
        <f t="shared" si="2"/>
        <v>287012.6885</v>
      </c>
    </row>
    <row r="78">
      <c r="A78" s="55">
        <v>76.0</v>
      </c>
      <c r="B78" s="56">
        <f t="shared" si="3"/>
        <v>287012.6885</v>
      </c>
      <c r="C78" s="56">
        <f t="shared" si="4"/>
        <v>2713.546275</v>
      </c>
      <c r="D78" s="56">
        <f t="shared" si="1"/>
        <v>1039.305592</v>
      </c>
      <c r="E78" s="56">
        <f>B78*Assumptions!$N$20/12</f>
        <v>1674.240683</v>
      </c>
      <c r="F78" s="56">
        <f t="shared" si="2"/>
        <v>285973.3829</v>
      </c>
    </row>
    <row r="79">
      <c r="A79" s="55">
        <v>77.0</v>
      </c>
      <c r="B79" s="56">
        <f t="shared" si="3"/>
        <v>285973.3829</v>
      </c>
      <c r="C79" s="56">
        <f t="shared" si="4"/>
        <v>2713.546275</v>
      </c>
      <c r="D79" s="56">
        <f t="shared" si="1"/>
        <v>1045.368208</v>
      </c>
      <c r="E79" s="56">
        <f>B79*Assumptions!$N$20/12</f>
        <v>1668.178067</v>
      </c>
      <c r="F79" s="56">
        <f t="shared" si="2"/>
        <v>284928.0147</v>
      </c>
    </row>
    <row r="80">
      <c r="A80" s="55">
        <v>78.0</v>
      </c>
      <c r="B80" s="56">
        <f t="shared" si="3"/>
        <v>284928.0147</v>
      </c>
      <c r="C80" s="56">
        <f t="shared" si="4"/>
        <v>2713.546275</v>
      </c>
      <c r="D80" s="56">
        <f t="shared" si="1"/>
        <v>1051.466189</v>
      </c>
      <c r="E80" s="56">
        <f>B80*Assumptions!$N$20/12</f>
        <v>1662.080086</v>
      </c>
      <c r="F80" s="56">
        <f t="shared" si="2"/>
        <v>283876.5485</v>
      </c>
    </row>
    <row r="81">
      <c r="A81" s="55">
        <v>79.0</v>
      </c>
      <c r="B81" s="56">
        <f t="shared" si="3"/>
        <v>283876.5485</v>
      </c>
      <c r="C81" s="56">
        <f t="shared" si="4"/>
        <v>2713.546275</v>
      </c>
      <c r="D81" s="56">
        <f t="shared" si="1"/>
        <v>1057.599742</v>
      </c>
      <c r="E81" s="56">
        <f>B81*Assumptions!$N$20/12</f>
        <v>1655.946533</v>
      </c>
      <c r="F81" s="56">
        <f t="shared" si="2"/>
        <v>282818.9488</v>
      </c>
    </row>
    <row r="82">
      <c r="A82" s="55">
        <v>80.0</v>
      </c>
      <c r="B82" s="56">
        <f t="shared" si="3"/>
        <v>282818.9488</v>
      </c>
      <c r="C82" s="56">
        <f t="shared" si="4"/>
        <v>2713.546275</v>
      </c>
      <c r="D82" s="56">
        <f t="shared" si="1"/>
        <v>1063.769073</v>
      </c>
      <c r="E82" s="56">
        <f>B82*Assumptions!$N$20/12</f>
        <v>1649.777201</v>
      </c>
      <c r="F82" s="56">
        <f t="shared" si="2"/>
        <v>281755.1797</v>
      </c>
    </row>
    <row r="83">
      <c r="A83" s="55">
        <v>81.0</v>
      </c>
      <c r="B83" s="56">
        <f t="shared" si="3"/>
        <v>281755.1797</v>
      </c>
      <c r="C83" s="56">
        <f t="shared" si="4"/>
        <v>2713.546275</v>
      </c>
      <c r="D83" s="56">
        <f t="shared" si="1"/>
        <v>1069.974393</v>
      </c>
      <c r="E83" s="56">
        <f>B83*Assumptions!$N$20/12</f>
        <v>1643.571882</v>
      </c>
      <c r="F83" s="56">
        <f t="shared" si="2"/>
        <v>280685.2053</v>
      </c>
    </row>
    <row r="84">
      <c r="A84" s="55">
        <v>82.0</v>
      </c>
      <c r="B84" s="56">
        <f t="shared" si="3"/>
        <v>280685.2053</v>
      </c>
      <c r="C84" s="56">
        <f t="shared" si="4"/>
        <v>2713.546275</v>
      </c>
      <c r="D84" s="56">
        <f t="shared" si="1"/>
        <v>1076.21591</v>
      </c>
      <c r="E84" s="56">
        <f>B84*Assumptions!$N$20/12</f>
        <v>1637.330364</v>
      </c>
      <c r="F84" s="56">
        <f t="shared" si="2"/>
        <v>279608.9894</v>
      </c>
    </row>
    <row r="85">
      <c r="A85" s="55">
        <v>83.0</v>
      </c>
      <c r="B85" s="56">
        <f t="shared" si="3"/>
        <v>279608.9894</v>
      </c>
      <c r="C85" s="56">
        <f t="shared" si="4"/>
        <v>2713.546275</v>
      </c>
      <c r="D85" s="56">
        <f t="shared" si="1"/>
        <v>1082.493836</v>
      </c>
      <c r="E85" s="56">
        <f>B85*Assumptions!$N$20/12</f>
        <v>1631.052438</v>
      </c>
      <c r="F85" s="56">
        <f t="shared" si="2"/>
        <v>278526.4956</v>
      </c>
    </row>
    <row r="86">
      <c r="A86" s="55">
        <v>84.0</v>
      </c>
      <c r="B86" s="56">
        <f t="shared" si="3"/>
        <v>278526.4956</v>
      </c>
      <c r="C86" s="56">
        <f t="shared" si="4"/>
        <v>2713.546275</v>
      </c>
      <c r="D86" s="56">
        <f t="shared" si="1"/>
        <v>1088.808384</v>
      </c>
      <c r="E86" s="56">
        <f>B86*Assumptions!$N$20/12</f>
        <v>1624.737891</v>
      </c>
      <c r="F86" s="56">
        <f t="shared" si="2"/>
        <v>277437.6872</v>
      </c>
    </row>
    <row r="87">
      <c r="A87" s="55">
        <v>85.0</v>
      </c>
      <c r="B87" s="56">
        <f t="shared" si="3"/>
        <v>277437.6872</v>
      </c>
      <c r="C87" s="56">
        <f t="shared" si="4"/>
        <v>2713.546275</v>
      </c>
      <c r="D87" s="56">
        <f t="shared" si="1"/>
        <v>1095.159766</v>
      </c>
      <c r="E87" s="56">
        <f>B87*Assumptions!$N$20/12</f>
        <v>1618.386509</v>
      </c>
      <c r="F87" s="56">
        <f t="shared" si="2"/>
        <v>276342.5274</v>
      </c>
    </row>
    <row r="88">
      <c r="A88" s="55">
        <v>86.0</v>
      </c>
      <c r="B88" s="56">
        <f t="shared" si="3"/>
        <v>276342.5274</v>
      </c>
      <c r="C88" s="56">
        <f t="shared" si="4"/>
        <v>2713.546275</v>
      </c>
      <c r="D88" s="56">
        <f t="shared" si="1"/>
        <v>1101.548198</v>
      </c>
      <c r="E88" s="56">
        <f>B88*Assumptions!$N$20/12</f>
        <v>1611.998077</v>
      </c>
      <c r="F88" s="56">
        <f t="shared" si="2"/>
        <v>275240.9792</v>
      </c>
    </row>
    <row r="89">
      <c r="A89" s="55">
        <v>87.0</v>
      </c>
      <c r="B89" s="56">
        <f t="shared" si="3"/>
        <v>275240.9792</v>
      </c>
      <c r="C89" s="56">
        <f t="shared" si="4"/>
        <v>2713.546275</v>
      </c>
      <c r="D89" s="56">
        <f t="shared" si="1"/>
        <v>1107.973896</v>
      </c>
      <c r="E89" s="56">
        <f>B89*Assumptions!$N$20/12</f>
        <v>1605.572379</v>
      </c>
      <c r="F89" s="56">
        <f t="shared" si="2"/>
        <v>274133.0053</v>
      </c>
    </row>
    <row r="90">
      <c r="A90" s="55">
        <v>88.0</v>
      </c>
      <c r="B90" s="56">
        <f t="shared" si="3"/>
        <v>274133.0053</v>
      </c>
      <c r="C90" s="56">
        <f t="shared" si="4"/>
        <v>2713.546275</v>
      </c>
      <c r="D90" s="56">
        <f t="shared" si="1"/>
        <v>1114.437077</v>
      </c>
      <c r="E90" s="56">
        <f>B90*Assumptions!$N$20/12</f>
        <v>1599.109198</v>
      </c>
      <c r="F90" s="56">
        <f t="shared" si="2"/>
        <v>273018.5682</v>
      </c>
    </row>
    <row r="91">
      <c r="A91" s="55">
        <v>89.0</v>
      </c>
      <c r="B91" s="56">
        <f t="shared" si="3"/>
        <v>273018.5682</v>
      </c>
      <c r="C91" s="56">
        <f t="shared" si="4"/>
        <v>2713.546275</v>
      </c>
      <c r="D91" s="56">
        <f t="shared" si="1"/>
        <v>1120.93796</v>
      </c>
      <c r="E91" s="56">
        <f>B91*Assumptions!$N$20/12</f>
        <v>1592.608315</v>
      </c>
      <c r="F91" s="56">
        <f t="shared" si="2"/>
        <v>271897.6303</v>
      </c>
    </row>
    <row r="92">
      <c r="A92" s="55">
        <v>90.0</v>
      </c>
      <c r="B92" s="56">
        <f t="shared" si="3"/>
        <v>271897.6303</v>
      </c>
      <c r="C92" s="56">
        <f t="shared" si="4"/>
        <v>2713.546275</v>
      </c>
      <c r="D92" s="56">
        <f t="shared" si="1"/>
        <v>1127.476765</v>
      </c>
      <c r="E92" s="56">
        <f>B92*Assumptions!$N$20/12</f>
        <v>1586.06951</v>
      </c>
      <c r="F92" s="56">
        <f t="shared" si="2"/>
        <v>270770.1535</v>
      </c>
    </row>
    <row r="93">
      <c r="A93" s="55">
        <v>91.0</v>
      </c>
      <c r="B93" s="56">
        <f t="shared" si="3"/>
        <v>270770.1535</v>
      </c>
      <c r="C93" s="56">
        <f t="shared" si="4"/>
        <v>2713.546275</v>
      </c>
      <c r="D93" s="56">
        <f t="shared" si="1"/>
        <v>1134.053712</v>
      </c>
      <c r="E93" s="56">
        <f>B93*Assumptions!$N$20/12</f>
        <v>1579.492562</v>
      </c>
      <c r="F93" s="56">
        <f t="shared" si="2"/>
        <v>269636.0998</v>
      </c>
    </row>
    <row r="94">
      <c r="A94" s="55">
        <v>92.0</v>
      </c>
      <c r="B94" s="56">
        <f t="shared" si="3"/>
        <v>269636.0998</v>
      </c>
      <c r="C94" s="56">
        <f t="shared" si="4"/>
        <v>2713.546275</v>
      </c>
      <c r="D94" s="56">
        <f t="shared" si="1"/>
        <v>1140.669026</v>
      </c>
      <c r="E94" s="56">
        <f>B94*Assumptions!$N$20/12</f>
        <v>1572.877249</v>
      </c>
      <c r="F94" s="56">
        <f t="shared" si="2"/>
        <v>268495.4308</v>
      </c>
    </row>
    <row r="95">
      <c r="A95" s="55">
        <v>93.0</v>
      </c>
      <c r="B95" s="56">
        <f t="shared" si="3"/>
        <v>268495.4308</v>
      </c>
      <c r="C95" s="56">
        <f t="shared" si="4"/>
        <v>2713.546275</v>
      </c>
      <c r="D95" s="56">
        <f t="shared" si="1"/>
        <v>1147.322928</v>
      </c>
      <c r="E95" s="56">
        <f>B95*Assumptions!$N$20/12</f>
        <v>1566.223346</v>
      </c>
      <c r="F95" s="56">
        <f t="shared" si="2"/>
        <v>267348.1079</v>
      </c>
    </row>
    <row r="96">
      <c r="A96" s="55">
        <v>94.0</v>
      </c>
      <c r="B96" s="56">
        <f t="shared" si="3"/>
        <v>267348.1079</v>
      </c>
      <c r="C96" s="56">
        <f t="shared" si="4"/>
        <v>2713.546275</v>
      </c>
      <c r="D96" s="56">
        <f t="shared" si="1"/>
        <v>1154.015646</v>
      </c>
      <c r="E96" s="56">
        <f>B96*Assumptions!$N$20/12</f>
        <v>1559.530629</v>
      </c>
      <c r="F96" s="56">
        <f t="shared" si="2"/>
        <v>266194.0922</v>
      </c>
    </row>
    <row r="97">
      <c r="A97" s="55">
        <v>95.0</v>
      </c>
      <c r="B97" s="56">
        <f t="shared" si="3"/>
        <v>266194.0922</v>
      </c>
      <c r="C97" s="56">
        <f t="shared" si="4"/>
        <v>2713.546275</v>
      </c>
      <c r="D97" s="56">
        <f t="shared" si="1"/>
        <v>1160.747403</v>
      </c>
      <c r="E97" s="56">
        <f>B97*Assumptions!$N$20/12</f>
        <v>1552.798871</v>
      </c>
      <c r="F97" s="56">
        <f t="shared" si="2"/>
        <v>265033.3448</v>
      </c>
    </row>
    <row r="98">
      <c r="A98" s="55">
        <v>96.0</v>
      </c>
      <c r="B98" s="56">
        <f t="shared" si="3"/>
        <v>265033.3448</v>
      </c>
      <c r="C98" s="56">
        <f t="shared" si="4"/>
        <v>2713.546275</v>
      </c>
      <c r="D98" s="56">
        <f t="shared" si="1"/>
        <v>1167.51843</v>
      </c>
      <c r="E98" s="56">
        <f>B98*Assumptions!$N$20/12</f>
        <v>1546.027845</v>
      </c>
      <c r="F98" s="56">
        <f t="shared" si="2"/>
        <v>263865.8264</v>
      </c>
    </row>
    <row r="99">
      <c r="A99" s="55">
        <v>97.0</v>
      </c>
      <c r="B99" s="56">
        <f t="shared" si="3"/>
        <v>263865.8264</v>
      </c>
      <c r="C99" s="56">
        <f t="shared" si="4"/>
        <v>2713.546275</v>
      </c>
      <c r="D99" s="56">
        <f t="shared" si="1"/>
        <v>1174.328954</v>
      </c>
      <c r="E99" s="56">
        <f>B99*Assumptions!$N$20/12</f>
        <v>1539.217321</v>
      </c>
      <c r="F99" s="56">
        <f t="shared" si="2"/>
        <v>262691.4974</v>
      </c>
    </row>
    <row r="100">
      <c r="A100" s="55">
        <v>98.0</v>
      </c>
      <c r="B100" s="56">
        <f t="shared" si="3"/>
        <v>262691.4974</v>
      </c>
      <c r="C100" s="56">
        <f t="shared" si="4"/>
        <v>2713.546275</v>
      </c>
      <c r="D100" s="56">
        <f t="shared" si="1"/>
        <v>1181.179206</v>
      </c>
      <c r="E100" s="56">
        <f>B100*Assumptions!$N$20/12</f>
        <v>1532.367068</v>
      </c>
      <c r="F100" s="56">
        <f t="shared" si="2"/>
        <v>261510.3182</v>
      </c>
    </row>
    <row r="101">
      <c r="A101" s="55">
        <v>99.0</v>
      </c>
      <c r="B101" s="56">
        <f t="shared" si="3"/>
        <v>261510.3182</v>
      </c>
      <c r="C101" s="56">
        <f t="shared" si="4"/>
        <v>2713.546275</v>
      </c>
      <c r="D101" s="56">
        <f t="shared" si="1"/>
        <v>1188.069418</v>
      </c>
      <c r="E101" s="56">
        <f>B101*Assumptions!$N$20/12</f>
        <v>1525.476856</v>
      </c>
      <c r="F101" s="56">
        <f t="shared" si="2"/>
        <v>260322.2488</v>
      </c>
    </row>
    <row r="102">
      <c r="A102" s="55">
        <v>100.0</v>
      </c>
      <c r="B102" s="56">
        <f t="shared" si="3"/>
        <v>260322.2488</v>
      </c>
      <c r="C102" s="56">
        <f t="shared" si="4"/>
        <v>2713.546275</v>
      </c>
      <c r="D102" s="56">
        <f t="shared" si="1"/>
        <v>1194.999823</v>
      </c>
      <c r="E102" s="56">
        <f>B102*Assumptions!$N$20/12</f>
        <v>1518.546451</v>
      </c>
      <c r="F102" s="56">
        <f t="shared" si="2"/>
        <v>259127.249</v>
      </c>
    </row>
    <row r="103">
      <c r="A103" s="55">
        <v>101.0</v>
      </c>
      <c r="B103" s="56">
        <f t="shared" si="3"/>
        <v>259127.249</v>
      </c>
      <c r="C103" s="56">
        <f t="shared" si="4"/>
        <v>2713.546275</v>
      </c>
      <c r="D103" s="56">
        <f t="shared" si="1"/>
        <v>1201.970656</v>
      </c>
      <c r="E103" s="56">
        <f>B103*Assumptions!$N$20/12</f>
        <v>1511.575619</v>
      </c>
      <c r="F103" s="56">
        <f t="shared" si="2"/>
        <v>257925.2783</v>
      </c>
    </row>
    <row r="104">
      <c r="A104" s="55">
        <v>102.0</v>
      </c>
      <c r="B104" s="56">
        <f t="shared" si="3"/>
        <v>257925.2783</v>
      </c>
      <c r="C104" s="56">
        <f t="shared" si="4"/>
        <v>2713.546275</v>
      </c>
      <c r="D104" s="56">
        <f t="shared" si="1"/>
        <v>1208.982151</v>
      </c>
      <c r="E104" s="56">
        <f>B104*Assumptions!$N$20/12</f>
        <v>1504.564124</v>
      </c>
      <c r="F104" s="56">
        <f t="shared" si="2"/>
        <v>256716.2962</v>
      </c>
    </row>
    <row r="105">
      <c r="A105" s="55">
        <v>103.0</v>
      </c>
      <c r="B105" s="56">
        <f t="shared" si="3"/>
        <v>256716.2962</v>
      </c>
      <c r="C105" s="56">
        <f t="shared" si="4"/>
        <v>2713.546275</v>
      </c>
      <c r="D105" s="56">
        <f t="shared" si="1"/>
        <v>1216.034547</v>
      </c>
      <c r="E105" s="56">
        <f>B105*Assumptions!$N$20/12</f>
        <v>1497.511728</v>
      </c>
      <c r="F105" s="56">
        <f t="shared" si="2"/>
        <v>255500.2616</v>
      </c>
    </row>
    <row r="106">
      <c r="A106" s="55">
        <v>104.0</v>
      </c>
      <c r="B106" s="56">
        <f t="shared" si="3"/>
        <v>255500.2616</v>
      </c>
      <c r="C106" s="56">
        <f t="shared" si="4"/>
        <v>2713.546275</v>
      </c>
      <c r="D106" s="56">
        <f t="shared" si="1"/>
        <v>1223.128082</v>
      </c>
      <c r="E106" s="56">
        <f>B106*Assumptions!$N$20/12</f>
        <v>1490.418193</v>
      </c>
      <c r="F106" s="56">
        <f t="shared" si="2"/>
        <v>254277.1335</v>
      </c>
    </row>
    <row r="107">
      <c r="A107" s="55">
        <v>105.0</v>
      </c>
      <c r="B107" s="56">
        <f t="shared" si="3"/>
        <v>254277.1335</v>
      </c>
      <c r="C107" s="56">
        <f t="shared" si="4"/>
        <v>2713.546275</v>
      </c>
      <c r="D107" s="56">
        <f t="shared" si="1"/>
        <v>1230.262996</v>
      </c>
      <c r="E107" s="56">
        <f>B107*Assumptions!$N$20/12</f>
        <v>1483.283279</v>
      </c>
      <c r="F107" s="56">
        <f t="shared" si="2"/>
        <v>253046.8705</v>
      </c>
    </row>
    <row r="108">
      <c r="A108" s="55">
        <v>106.0</v>
      </c>
      <c r="B108" s="56">
        <f t="shared" si="3"/>
        <v>253046.8705</v>
      </c>
      <c r="C108" s="56">
        <f t="shared" si="4"/>
        <v>2713.546275</v>
      </c>
      <c r="D108" s="56">
        <f t="shared" si="1"/>
        <v>1237.43953</v>
      </c>
      <c r="E108" s="56">
        <f>B108*Assumptions!$N$20/12</f>
        <v>1476.106745</v>
      </c>
      <c r="F108" s="56">
        <f t="shared" si="2"/>
        <v>251809.431</v>
      </c>
    </row>
    <row r="109">
      <c r="A109" s="55">
        <v>107.0</v>
      </c>
      <c r="B109" s="56">
        <f t="shared" si="3"/>
        <v>251809.431</v>
      </c>
      <c r="C109" s="56">
        <f t="shared" si="4"/>
        <v>2713.546275</v>
      </c>
      <c r="D109" s="56">
        <f t="shared" si="1"/>
        <v>1244.657927</v>
      </c>
      <c r="E109" s="56">
        <f>B109*Assumptions!$N$20/12</f>
        <v>1468.888348</v>
      </c>
      <c r="F109" s="56">
        <f t="shared" si="2"/>
        <v>250564.7731</v>
      </c>
    </row>
    <row r="110">
      <c r="A110" s="55">
        <v>108.0</v>
      </c>
      <c r="B110" s="56">
        <f t="shared" si="3"/>
        <v>250564.7731</v>
      </c>
      <c r="C110" s="56">
        <f t="shared" si="4"/>
        <v>2713.546275</v>
      </c>
      <c r="D110" s="56">
        <f t="shared" si="1"/>
        <v>1251.918432</v>
      </c>
      <c r="E110" s="56">
        <f>B110*Assumptions!$N$20/12</f>
        <v>1461.627843</v>
      </c>
      <c r="F110" s="56">
        <f t="shared" si="2"/>
        <v>249312.8547</v>
      </c>
    </row>
    <row r="111">
      <c r="A111" s="55">
        <v>109.0</v>
      </c>
      <c r="B111" s="56">
        <f t="shared" si="3"/>
        <v>249312.8547</v>
      </c>
      <c r="C111" s="56">
        <f t="shared" si="4"/>
        <v>2713.546275</v>
      </c>
      <c r="D111" s="56">
        <f t="shared" si="1"/>
        <v>1259.221289</v>
      </c>
      <c r="E111" s="56">
        <f>B111*Assumptions!$N$20/12</f>
        <v>1454.324985</v>
      </c>
      <c r="F111" s="56">
        <f t="shared" si="2"/>
        <v>248053.6334</v>
      </c>
    </row>
    <row r="112">
      <c r="A112" s="55">
        <v>110.0</v>
      </c>
      <c r="B112" s="56">
        <f t="shared" si="3"/>
        <v>248053.6334</v>
      </c>
      <c r="C112" s="56">
        <f t="shared" si="4"/>
        <v>2713.546275</v>
      </c>
      <c r="D112" s="56">
        <f t="shared" si="1"/>
        <v>1266.566747</v>
      </c>
      <c r="E112" s="56">
        <f>B112*Assumptions!$N$20/12</f>
        <v>1446.979528</v>
      </c>
      <c r="F112" s="56">
        <f t="shared" si="2"/>
        <v>246787.0666</v>
      </c>
    </row>
    <row r="113">
      <c r="A113" s="55">
        <v>111.0</v>
      </c>
      <c r="B113" s="56">
        <f t="shared" si="3"/>
        <v>246787.0666</v>
      </c>
      <c r="C113" s="56">
        <f t="shared" si="4"/>
        <v>2713.546275</v>
      </c>
      <c r="D113" s="56">
        <f t="shared" si="1"/>
        <v>1273.955053</v>
      </c>
      <c r="E113" s="56">
        <f>B113*Assumptions!$N$20/12</f>
        <v>1439.591222</v>
      </c>
      <c r="F113" s="56">
        <f t="shared" si="2"/>
        <v>245513.1116</v>
      </c>
    </row>
    <row r="114">
      <c r="A114" s="55">
        <v>112.0</v>
      </c>
      <c r="B114" s="56">
        <f t="shared" si="3"/>
        <v>245513.1116</v>
      </c>
      <c r="C114" s="56">
        <f t="shared" si="4"/>
        <v>2713.546275</v>
      </c>
      <c r="D114" s="56">
        <f t="shared" si="1"/>
        <v>1281.386457</v>
      </c>
      <c r="E114" s="56">
        <f>B114*Assumptions!$N$20/12</f>
        <v>1432.159817</v>
      </c>
      <c r="F114" s="56">
        <f t="shared" si="2"/>
        <v>244231.7251</v>
      </c>
    </row>
    <row r="115">
      <c r="A115" s="55">
        <v>113.0</v>
      </c>
      <c r="B115" s="56">
        <f t="shared" si="3"/>
        <v>244231.7251</v>
      </c>
      <c r="C115" s="56">
        <f t="shared" si="4"/>
        <v>2713.546275</v>
      </c>
      <c r="D115" s="56">
        <f t="shared" si="1"/>
        <v>1288.861212</v>
      </c>
      <c r="E115" s="56">
        <f>B115*Assumptions!$N$20/12</f>
        <v>1424.685063</v>
      </c>
      <c r="F115" s="56">
        <f t="shared" si="2"/>
        <v>242942.8639</v>
      </c>
    </row>
    <row r="116">
      <c r="A116" s="55">
        <v>114.0</v>
      </c>
      <c r="B116" s="56">
        <f t="shared" si="3"/>
        <v>242942.8639</v>
      </c>
      <c r="C116" s="56">
        <f t="shared" si="4"/>
        <v>2713.546275</v>
      </c>
      <c r="D116" s="56">
        <f t="shared" si="1"/>
        <v>1296.379569</v>
      </c>
      <c r="E116" s="56">
        <f>B116*Assumptions!$N$20/12</f>
        <v>1417.166706</v>
      </c>
      <c r="F116" s="56">
        <f t="shared" si="2"/>
        <v>241646.4843</v>
      </c>
    </row>
    <row r="117">
      <c r="A117" s="55">
        <v>115.0</v>
      </c>
      <c r="B117" s="56">
        <f t="shared" si="3"/>
        <v>241646.4843</v>
      </c>
      <c r="C117" s="56">
        <f t="shared" si="4"/>
        <v>2713.546275</v>
      </c>
      <c r="D117" s="56">
        <f t="shared" si="1"/>
        <v>1303.941783</v>
      </c>
      <c r="E117" s="56">
        <f>B117*Assumptions!$N$20/12</f>
        <v>1409.604492</v>
      </c>
      <c r="F117" s="56">
        <f t="shared" si="2"/>
        <v>240342.5425</v>
      </c>
    </row>
    <row r="118">
      <c r="A118" s="55">
        <v>116.0</v>
      </c>
      <c r="B118" s="56">
        <f t="shared" si="3"/>
        <v>240342.5425</v>
      </c>
      <c r="C118" s="56">
        <f t="shared" si="4"/>
        <v>2713.546275</v>
      </c>
      <c r="D118" s="56">
        <f t="shared" si="1"/>
        <v>1311.54811</v>
      </c>
      <c r="E118" s="56">
        <f>B118*Assumptions!$N$20/12</f>
        <v>1401.998165</v>
      </c>
      <c r="F118" s="56">
        <f t="shared" si="2"/>
        <v>239030.9944</v>
      </c>
    </row>
    <row r="119">
      <c r="A119" s="55">
        <v>117.0</v>
      </c>
      <c r="B119" s="56">
        <f t="shared" si="3"/>
        <v>239030.9944</v>
      </c>
      <c r="C119" s="56">
        <f t="shared" si="4"/>
        <v>2713.546275</v>
      </c>
      <c r="D119" s="56">
        <f t="shared" si="1"/>
        <v>1319.198807</v>
      </c>
      <c r="E119" s="56">
        <f>B119*Assumptions!$N$20/12</f>
        <v>1394.347468</v>
      </c>
      <c r="F119" s="56">
        <f t="shared" si="2"/>
        <v>237711.7956</v>
      </c>
    </row>
    <row r="120">
      <c r="A120" s="55">
        <v>118.0</v>
      </c>
      <c r="B120" s="56">
        <f t="shared" si="3"/>
        <v>237711.7956</v>
      </c>
      <c r="C120" s="56">
        <f t="shared" si="4"/>
        <v>2713.546275</v>
      </c>
      <c r="D120" s="56">
        <f t="shared" si="1"/>
        <v>1326.894133</v>
      </c>
      <c r="E120" s="56">
        <f>B120*Assumptions!$N$20/12</f>
        <v>1386.652141</v>
      </c>
      <c r="F120" s="56">
        <f t="shared" si="2"/>
        <v>236384.9015</v>
      </c>
    </row>
    <row r="121">
      <c r="A121" s="55">
        <v>119.0</v>
      </c>
      <c r="B121" s="56">
        <f t="shared" si="3"/>
        <v>236384.9015</v>
      </c>
      <c r="C121" s="56">
        <f t="shared" si="4"/>
        <v>2713.546275</v>
      </c>
      <c r="D121" s="56">
        <f t="shared" si="1"/>
        <v>1334.634349</v>
      </c>
      <c r="E121" s="56">
        <f>B121*Assumptions!$N$20/12</f>
        <v>1378.911925</v>
      </c>
      <c r="F121" s="56">
        <f t="shared" si="2"/>
        <v>235050.2671</v>
      </c>
    </row>
    <row r="122">
      <c r="A122" s="55">
        <v>120.0</v>
      </c>
      <c r="B122" s="56">
        <f t="shared" si="3"/>
        <v>235050.2671</v>
      </c>
      <c r="C122" s="56">
        <f t="shared" si="4"/>
        <v>2713.546275</v>
      </c>
      <c r="D122" s="56">
        <f t="shared" si="1"/>
        <v>1342.419716</v>
      </c>
      <c r="E122" s="56">
        <f>B122*Assumptions!$N$20/12</f>
        <v>1371.126558</v>
      </c>
      <c r="F122" s="56">
        <f t="shared" si="2"/>
        <v>233707.8474</v>
      </c>
    </row>
    <row r="123">
      <c r="A123" s="55">
        <v>121.0</v>
      </c>
      <c r="B123" s="56">
        <f t="shared" si="3"/>
        <v>233707.8474</v>
      </c>
      <c r="C123" s="56">
        <f t="shared" si="4"/>
        <v>2713.546275</v>
      </c>
      <c r="D123" s="56">
        <f t="shared" si="1"/>
        <v>1350.250498</v>
      </c>
      <c r="E123" s="56">
        <f>B123*Assumptions!$N$20/12</f>
        <v>1363.295777</v>
      </c>
      <c r="F123" s="56">
        <f t="shared" si="2"/>
        <v>232357.5969</v>
      </c>
    </row>
    <row r="124">
      <c r="A124" s="55">
        <v>122.0</v>
      </c>
      <c r="B124" s="56">
        <f t="shared" si="3"/>
        <v>232357.5969</v>
      </c>
      <c r="C124" s="56">
        <f t="shared" si="4"/>
        <v>2713.546275</v>
      </c>
      <c r="D124" s="56">
        <f t="shared" si="1"/>
        <v>1358.126959</v>
      </c>
      <c r="E124" s="56">
        <f>B124*Assumptions!$N$20/12</f>
        <v>1355.419315</v>
      </c>
      <c r="F124" s="56">
        <f t="shared" si="2"/>
        <v>230999.47</v>
      </c>
    </row>
    <row r="125">
      <c r="A125" s="55">
        <v>123.0</v>
      </c>
      <c r="B125" s="56">
        <f t="shared" si="3"/>
        <v>230999.47</v>
      </c>
      <c r="C125" s="56">
        <f t="shared" si="4"/>
        <v>2713.546275</v>
      </c>
      <c r="D125" s="56">
        <f t="shared" si="1"/>
        <v>1366.049366</v>
      </c>
      <c r="E125" s="56">
        <f>B125*Assumptions!$N$20/12</f>
        <v>1347.496908</v>
      </c>
      <c r="F125" s="56">
        <f t="shared" si="2"/>
        <v>229633.4206</v>
      </c>
    </row>
    <row r="126">
      <c r="A126" s="55">
        <v>124.0</v>
      </c>
      <c r="B126" s="56">
        <f t="shared" si="3"/>
        <v>229633.4206</v>
      </c>
      <c r="C126" s="56">
        <f t="shared" si="4"/>
        <v>2713.546275</v>
      </c>
      <c r="D126" s="56">
        <f t="shared" si="1"/>
        <v>1374.017988</v>
      </c>
      <c r="E126" s="56">
        <f>B126*Assumptions!$N$20/12</f>
        <v>1339.528287</v>
      </c>
      <c r="F126" s="56">
        <f t="shared" si="2"/>
        <v>228259.4026</v>
      </c>
    </row>
    <row r="127">
      <c r="A127" s="55">
        <v>125.0</v>
      </c>
      <c r="B127" s="56">
        <f t="shared" si="3"/>
        <v>228259.4026</v>
      </c>
      <c r="C127" s="56">
        <f t="shared" si="4"/>
        <v>2713.546275</v>
      </c>
      <c r="D127" s="56">
        <f t="shared" si="1"/>
        <v>1382.033093</v>
      </c>
      <c r="E127" s="56">
        <f>B127*Assumptions!$N$20/12</f>
        <v>1331.513182</v>
      </c>
      <c r="F127" s="56">
        <f t="shared" si="2"/>
        <v>226877.3695</v>
      </c>
    </row>
    <row r="128">
      <c r="A128" s="55">
        <v>126.0</v>
      </c>
      <c r="B128" s="56">
        <f t="shared" si="3"/>
        <v>226877.3695</v>
      </c>
      <c r="C128" s="56">
        <f t="shared" si="4"/>
        <v>2713.546275</v>
      </c>
      <c r="D128" s="56">
        <f t="shared" si="1"/>
        <v>1390.094952</v>
      </c>
      <c r="E128" s="56">
        <f>B128*Assumptions!$N$20/12</f>
        <v>1323.451322</v>
      </c>
      <c r="F128" s="56">
        <f t="shared" si="2"/>
        <v>225487.2746</v>
      </c>
    </row>
    <row r="129">
      <c r="A129" s="55">
        <v>127.0</v>
      </c>
      <c r="B129" s="56">
        <f t="shared" si="3"/>
        <v>225487.2746</v>
      </c>
      <c r="C129" s="56">
        <f t="shared" si="4"/>
        <v>2713.546275</v>
      </c>
      <c r="D129" s="56">
        <f t="shared" si="1"/>
        <v>1398.20384</v>
      </c>
      <c r="E129" s="56">
        <f>B129*Assumptions!$N$20/12</f>
        <v>1315.342435</v>
      </c>
      <c r="F129" s="56">
        <f t="shared" si="2"/>
        <v>224089.0707</v>
      </c>
    </row>
    <row r="130">
      <c r="A130" s="55">
        <v>128.0</v>
      </c>
      <c r="B130" s="56">
        <f t="shared" si="3"/>
        <v>224089.0707</v>
      </c>
      <c r="C130" s="56">
        <f t="shared" si="4"/>
        <v>2713.546275</v>
      </c>
      <c r="D130" s="56">
        <f t="shared" si="1"/>
        <v>1406.360029</v>
      </c>
      <c r="E130" s="56">
        <f>B130*Assumptions!$N$20/12</f>
        <v>1307.186246</v>
      </c>
      <c r="F130" s="56">
        <f t="shared" si="2"/>
        <v>222682.7107</v>
      </c>
    </row>
    <row r="131">
      <c r="A131" s="55">
        <v>129.0</v>
      </c>
      <c r="B131" s="56">
        <f t="shared" si="3"/>
        <v>222682.7107</v>
      </c>
      <c r="C131" s="56">
        <f t="shared" si="4"/>
        <v>2713.546275</v>
      </c>
      <c r="D131" s="56">
        <f t="shared" si="1"/>
        <v>1414.563796</v>
      </c>
      <c r="E131" s="56">
        <f>B131*Assumptions!$N$20/12</f>
        <v>1298.982479</v>
      </c>
      <c r="F131" s="56">
        <f t="shared" si="2"/>
        <v>221268.1469</v>
      </c>
    </row>
    <row r="132">
      <c r="A132" s="55">
        <v>130.0</v>
      </c>
      <c r="B132" s="56">
        <f t="shared" si="3"/>
        <v>221268.1469</v>
      </c>
      <c r="C132" s="56">
        <f t="shared" si="4"/>
        <v>2713.546275</v>
      </c>
      <c r="D132" s="56">
        <f t="shared" si="1"/>
        <v>1422.815418</v>
      </c>
      <c r="E132" s="56">
        <f>B132*Assumptions!$N$20/12</f>
        <v>1290.730857</v>
      </c>
      <c r="F132" s="56">
        <f t="shared" si="2"/>
        <v>219845.3315</v>
      </c>
    </row>
    <row r="133">
      <c r="A133" s="55">
        <v>131.0</v>
      </c>
      <c r="B133" s="56">
        <f t="shared" si="3"/>
        <v>219845.3315</v>
      </c>
      <c r="C133" s="56">
        <f t="shared" si="4"/>
        <v>2713.546275</v>
      </c>
      <c r="D133" s="56">
        <f t="shared" si="1"/>
        <v>1431.115174</v>
      </c>
      <c r="E133" s="56">
        <f>B133*Assumptions!$N$20/12</f>
        <v>1282.4311</v>
      </c>
      <c r="F133" s="56">
        <f t="shared" si="2"/>
        <v>218414.2163</v>
      </c>
    </row>
    <row r="134">
      <c r="A134" s="55">
        <v>132.0</v>
      </c>
      <c r="B134" s="56">
        <f t="shared" si="3"/>
        <v>218414.2163</v>
      </c>
      <c r="C134" s="56">
        <f t="shared" si="4"/>
        <v>2713.546275</v>
      </c>
      <c r="D134" s="56">
        <f t="shared" si="1"/>
        <v>1439.463346</v>
      </c>
      <c r="E134" s="56">
        <f>B134*Assumptions!$N$20/12</f>
        <v>1274.082929</v>
      </c>
      <c r="F134" s="56">
        <f t="shared" si="2"/>
        <v>216974.753</v>
      </c>
    </row>
    <row r="135">
      <c r="A135" s="55">
        <v>133.0</v>
      </c>
      <c r="B135" s="56">
        <f t="shared" si="3"/>
        <v>216974.753</v>
      </c>
      <c r="C135" s="56">
        <f t="shared" si="4"/>
        <v>2713.546275</v>
      </c>
      <c r="D135" s="56">
        <f t="shared" si="1"/>
        <v>1447.860216</v>
      </c>
      <c r="E135" s="56">
        <f>B135*Assumptions!$N$20/12</f>
        <v>1265.686059</v>
      </c>
      <c r="F135" s="56">
        <f t="shared" si="2"/>
        <v>215526.8928</v>
      </c>
    </row>
    <row r="136">
      <c r="A136" s="55">
        <v>134.0</v>
      </c>
      <c r="B136" s="56">
        <f t="shared" si="3"/>
        <v>215526.8928</v>
      </c>
      <c r="C136" s="56">
        <f t="shared" si="4"/>
        <v>2713.546275</v>
      </c>
      <c r="D136" s="56">
        <f t="shared" si="1"/>
        <v>1456.306067</v>
      </c>
      <c r="E136" s="56">
        <f>B136*Assumptions!$N$20/12</f>
        <v>1257.240208</v>
      </c>
      <c r="F136" s="56">
        <f t="shared" si="2"/>
        <v>214070.5867</v>
      </c>
    </row>
    <row r="137">
      <c r="A137" s="55">
        <v>135.0</v>
      </c>
      <c r="B137" s="56">
        <f t="shared" si="3"/>
        <v>214070.5867</v>
      </c>
      <c r="C137" s="56">
        <f t="shared" si="4"/>
        <v>2713.546275</v>
      </c>
      <c r="D137" s="56">
        <f t="shared" si="1"/>
        <v>1464.801186</v>
      </c>
      <c r="E137" s="56">
        <f>B137*Assumptions!$N$20/12</f>
        <v>1248.745089</v>
      </c>
      <c r="F137" s="56">
        <f t="shared" si="2"/>
        <v>212605.7855</v>
      </c>
    </row>
    <row r="138">
      <c r="A138" s="55">
        <v>136.0</v>
      </c>
      <c r="B138" s="56">
        <f t="shared" si="3"/>
        <v>212605.7855</v>
      </c>
      <c r="C138" s="56">
        <f t="shared" si="4"/>
        <v>2713.546275</v>
      </c>
      <c r="D138" s="56">
        <f t="shared" si="1"/>
        <v>1473.345859</v>
      </c>
      <c r="E138" s="56">
        <f>B138*Assumptions!$N$20/12</f>
        <v>1240.200415</v>
      </c>
      <c r="F138" s="56">
        <f t="shared" si="2"/>
        <v>211132.4396</v>
      </c>
    </row>
    <row r="139">
      <c r="A139" s="55">
        <v>137.0</v>
      </c>
      <c r="B139" s="56">
        <f t="shared" si="3"/>
        <v>211132.4396</v>
      </c>
      <c r="C139" s="56">
        <f t="shared" si="4"/>
        <v>2713.546275</v>
      </c>
      <c r="D139" s="56">
        <f t="shared" si="1"/>
        <v>1481.940377</v>
      </c>
      <c r="E139" s="56">
        <f>B139*Assumptions!$N$20/12</f>
        <v>1231.605898</v>
      </c>
      <c r="F139" s="56">
        <f t="shared" si="2"/>
        <v>209650.4993</v>
      </c>
    </row>
    <row r="140">
      <c r="A140" s="55">
        <v>138.0</v>
      </c>
      <c r="B140" s="56">
        <f t="shared" si="3"/>
        <v>209650.4993</v>
      </c>
      <c r="C140" s="56">
        <f t="shared" si="4"/>
        <v>2713.546275</v>
      </c>
      <c r="D140" s="56">
        <f t="shared" si="1"/>
        <v>1490.585029</v>
      </c>
      <c r="E140" s="56">
        <f>B140*Assumptions!$N$20/12</f>
        <v>1222.961246</v>
      </c>
      <c r="F140" s="56">
        <f t="shared" si="2"/>
        <v>208159.9142</v>
      </c>
    </row>
    <row r="141">
      <c r="A141" s="55">
        <v>139.0</v>
      </c>
      <c r="B141" s="56">
        <f t="shared" si="3"/>
        <v>208159.9142</v>
      </c>
      <c r="C141" s="56">
        <f t="shared" si="4"/>
        <v>2713.546275</v>
      </c>
      <c r="D141" s="56">
        <f t="shared" si="1"/>
        <v>1499.280108</v>
      </c>
      <c r="E141" s="56">
        <f>B141*Assumptions!$N$20/12</f>
        <v>1214.266166</v>
      </c>
      <c r="F141" s="56">
        <f t="shared" si="2"/>
        <v>206660.6341</v>
      </c>
    </row>
    <row r="142">
      <c r="A142" s="55">
        <v>140.0</v>
      </c>
      <c r="B142" s="56">
        <f t="shared" si="3"/>
        <v>206660.6341</v>
      </c>
      <c r="C142" s="56">
        <f t="shared" si="4"/>
        <v>2713.546275</v>
      </c>
      <c r="D142" s="56">
        <f t="shared" si="1"/>
        <v>1508.025909</v>
      </c>
      <c r="E142" s="56">
        <f>B142*Assumptions!$N$20/12</f>
        <v>1205.520366</v>
      </c>
      <c r="F142" s="56">
        <f t="shared" si="2"/>
        <v>205152.6082</v>
      </c>
    </row>
    <row r="143">
      <c r="A143" s="55">
        <v>141.0</v>
      </c>
      <c r="B143" s="56">
        <f t="shared" si="3"/>
        <v>205152.6082</v>
      </c>
      <c r="C143" s="56">
        <f t="shared" si="4"/>
        <v>2713.546275</v>
      </c>
      <c r="D143" s="56">
        <f t="shared" si="1"/>
        <v>1516.822727</v>
      </c>
      <c r="E143" s="56">
        <f>B143*Assumptions!$N$20/12</f>
        <v>1196.723548</v>
      </c>
      <c r="F143" s="56">
        <f t="shared" si="2"/>
        <v>203635.7855</v>
      </c>
    </row>
    <row r="144">
      <c r="A144" s="55">
        <v>142.0</v>
      </c>
      <c r="B144" s="56">
        <f t="shared" si="3"/>
        <v>203635.7855</v>
      </c>
      <c r="C144" s="56">
        <f t="shared" si="4"/>
        <v>2713.546275</v>
      </c>
      <c r="D144" s="56">
        <f t="shared" si="1"/>
        <v>1525.670859</v>
      </c>
      <c r="E144" s="56">
        <f>B144*Assumptions!$N$20/12</f>
        <v>1187.875415</v>
      </c>
      <c r="F144" s="56">
        <f t="shared" si="2"/>
        <v>202110.1146</v>
      </c>
    </row>
    <row r="145">
      <c r="A145" s="55">
        <v>143.0</v>
      </c>
      <c r="B145" s="56">
        <f t="shared" si="3"/>
        <v>202110.1146</v>
      </c>
      <c r="C145" s="56">
        <f t="shared" si="4"/>
        <v>2713.546275</v>
      </c>
      <c r="D145" s="56">
        <f t="shared" si="1"/>
        <v>1534.570606</v>
      </c>
      <c r="E145" s="56">
        <f>B145*Assumptions!$N$20/12</f>
        <v>1178.975669</v>
      </c>
      <c r="F145" s="56">
        <f t="shared" si="2"/>
        <v>200575.544</v>
      </c>
    </row>
    <row r="146">
      <c r="A146" s="55">
        <v>144.0</v>
      </c>
      <c r="B146" s="56">
        <f t="shared" si="3"/>
        <v>200575.544</v>
      </c>
      <c r="C146" s="56">
        <f t="shared" si="4"/>
        <v>2713.546275</v>
      </c>
      <c r="D146" s="56">
        <f t="shared" si="1"/>
        <v>1543.522268</v>
      </c>
      <c r="E146" s="56">
        <f>B146*Assumptions!$N$20/12</f>
        <v>1170.024007</v>
      </c>
      <c r="F146" s="56">
        <f t="shared" si="2"/>
        <v>199032.0218</v>
      </c>
    </row>
    <row r="147">
      <c r="A147" s="55">
        <v>145.0</v>
      </c>
      <c r="B147" s="56">
        <f t="shared" si="3"/>
        <v>199032.0218</v>
      </c>
      <c r="C147" s="56">
        <f t="shared" si="4"/>
        <v>2713.546275</v>
      </c>
      <c r="D147" s="56">
        <f t="shared" si="1"/>
        <v>1552.526148</v>
      </c>
      <c r="E147" s="56">
        <f>B147*Assumptions!$N$20/12</f>
        <v>1161.020127</v>
      </c>
      <c r="F147" s="56">
        <f t="shared" si="2"/>
        <v>197479.4956</v>
      </c>
    </row>
    <row r="148">
      <c r="A148" s="55">
        <v>146.0</v>
      </c>
      <c r="B148" s="56">
        <f t="shared" si="3"/>
        <v>197479.4956</v>
      </c>
      <c r="C148" s="56">
        <f t="shared" si="4"/>
        <v>2713.546275</v>
      </c>
      <c r="D148" s="56">
        <f t="shared" si="1"/>
        <v>1561.58255</v>
      </c>
      <c r="E148" s="56">
        <f>B148*Assumptions!$N$20/12</f>
        <v>1151.963724</v>
      </c>
      <c r="F148" s="56">
        <f t="shared" si="2"/>
        <v>195917.9131</v>
      </c>
    </row>
    <row r="149">
      <c r="A149" s="55">
        <v>147.0</v>
      </c>
      <c r="B149" s="56">
        <f t="shared" si="3"/>
        <v>195917.9131</v>
      </c>
      <c r="C149" s="56">
        <f t="shared" si="4"/>
        <v>2713.546275</v>
      </c>
      <c r="D149" s="56">
        <f t="shared" si="1"/>
        <v>1570.691782</v>
      </c>
      <c r="E149" s="56">
        <f>B149*Assumptions!$N$20/12</f>
        <v>1142.854493</v>
      </c>
      <c r="F149" s="56">
        <f t="shared" si="2"/>
        <v>194347.2213</v>
      </c>
    </row>
    <row r="150">
      <c r="A150" s="55">
        <v>148.0</v>
      </c>
      <c r="B150" s="56">
        <f t="shared" si="3"/>
        <v>194347.2213</v>
      </c>
      <c r="C150" s="56">
        <f t="shared" si="4"/>
        <v>2713.546275</v>
      </c>
      <c r="D150" s="56">
        <f t="shared" si="1"/>
        <v>1579.854151</v>
      </c>
      <c r="E150" s="56">
        <f>B150*Assumptions!$N$20/12</f>
        <v>1133.692124</v>
      </c>
      <c r="F150" s="56">
        <f t="shared" si="2"/>
        <v>192767.3671</v>
      </c>
    </row>
    <row r="151">
      <c r="A151" s="55">
        <v>149.0</v>
      </c>
      <c r="B151" s="56">
        <f t="shared" si="3"/>
        <v>192767.3671</v>
      </c>
      <c r="C151" s="56">
        <f t="shared" si="4"/>
        <v>2713.546275</v>
      </c>
      <c r="D151" s="56">
        <f t="shared" si="1"/>
        <v>1589.069966</v>
      </c>
      <c r="E151" s="56">
        <f>B151*Assumptions!$N$20/12</f>
        <v>1124.476308</v>
      </c>
      <c r="F151" s="56">
        <f t="shared" si="2"/>
        <v>191178.2972</v>
      </c>
    </row>
    <row r="152">
      <c r="A152" s="55">
        <v>150.0</v>
      </c>
      <c r="B152" s="56">
        <f t="shared" si="3"/>
        <v>191178.2972</v>
      </c>
      <c r="C152" s="56">
        <f t="shared" si="4"/>
        <v>2713.546275</v>
      </c>
      <c r="D152" s="56">
        <f t="shared" si="1"/>
        <v>1598.339541</v>
      </c>
      <c r="E152" s="56">
        <f>B152*Assumptions!$N$20/12</f>
        <v>1115.206733</v>
      </c>
      <c r="F152" s="56">
        <f t="shared" si="2"/>
        <v>189579.9576</v>
      </c>
    </row>
    <row r="153">
      <c r="A153" s="55">
        <v>151.0</v>
      </c>
      <c r="B153" s="56">
        <f t="shared" si="3"/>
        <v>189579.9576</v>
      </c>
      <c r="C153" s="56">
        <f t="shared" si="4"/>
        <v>2713.546275</v>
      </c>
      <c r="D153" s="56">
        <f t="shared" si="1"/>
        <v>1607.663189</v>
      </c>
      <c r="E153" s="56">
        <f>B153*Assumptions!$N$20/12</f>
        <v>1105.883086</v>
      </c>
      <c r="F153" s="56">
        <f t="shared" si="2"/>
        <v>187972.2944</v>
      </c>
    </row>
    <row r="154">
      <c r="A154" s="55">
        <v>152.0</v>
      </c>
      <c r="B154" s="56">
        <f t="shared" si="3"/>
        <v>187972.2944</v>
      </c>
      <c r="C154" s="56">
        <f t="shared" si="4"/>
        <v>2713.546275</v>
      </c>
      <c r="D154" s="56">
        <f t="shared" si="1"/>
        <v>1617.041224</v>
      </c>
      <c r="E154" s="56">
        <f>B154*Assumptions!$N$20/12</f>
        <v>1096.505051</v>
      </c>
      <c r="F154" s="56">
        <f t="shared" si="2"/>
        <v>186355.2532</v>
      </c>
    </row>
    <row r="155">
      <c r="A155" s="55">
        <v>153.0</v>
      </c>
      <c r="B155" s="56">
        <f t="shared" si="3"/>
        <v>186355.2532</v>
      </c>
      <c r="C155" s="56">
        <f t="shared" si="4"/>
        <v>2713.546275</v>
      </c>
      <c r="D155" s="56">
        <f t="shared" si="1"/>
        <v>1626.473964</v>
      </c>
      <c r="E155" s="56">
        <f>B155*Assumptions!$N$20/12</f>
        <v>1087.07231</v>
      </c>
      <c r="F155" s="56">
        <f t="shared" si="2"/>
        <v>184728.7792</v>
      </c>
    </row>
    <row r="156">
      <c r="A156" s="55">
        <v>154.0</v>
      </c>
      <c r="B156" s="56">
        <f t="shared" si="3"/>
        <v>184728.7792</v>
      </c>
      <c r="C156" s="56">
        <f t="shared" si="4"/>
        <v>2713.546275</v>
      </c>
      <c r="D156" s="56">
        <f t="shared" si="1"/>
        <v>1635.961729</v>
      </c>
      <c r="E156" s="56">
        <f>B156*Assumptions!$N$20/12</f>
        <v>1077.584546</v>
      </c>
      <c r="F156" s="56">
        <f t="shared" si="2"/>
        <v>183092.8175</v>
      </c>
    </row>
    <row r="157">
      <c r="A157" s="55">
        <v>155.0</v>
      </c>
      <c r="B157" s="56">
        <f t="shared" si="3"/>
        <v>183092.8175</v>
      </c>
      <c r="C157" s="56">
        <f t="shared" si="4"/>
        <v>2713.546275</v>
      </c>
      <c r="D157" s="56">
        <f t="shared" si="1"/>
        <v>1645.504839</v>
      </c>
      <c r="E157" s="56">
        <f>B157*Assumptions!$N$20/12</f>
        <v>1068.041436</v>
      </c>
      <c r="F157" s="56">
        <f t="shared" si="2"/>
        <v>181447.3127</v>
      </c>
    </row>
    <row r="158">
      <c r="A158" s="55">
        <v>156.0</v>
      </c>
      <c r="B158" s="56">
        <f t="shared" si="3"/>
        <v>181447.3127</v>
      </c>
      <c r="C158" s="56">
        <f t="shared" si="4"/>
        <v>2713.546275</v>
      </c>
      <c r="D158" s="56">
        <f t="shared" si="1"/>
        <v>1655.103617</v>
      </c>
      <c r="E158" s="56">
        <f>B158*Assumptions!$N$20/12</f>
        <v>1058.442657</v>
      </c>
      <c r="F158" s="56">
        <f t="shared" si="2"/>
        <v>179792.2091</v>
      </c>
    </row>
    <row r="159">
      <c r="A159" s="55">
        <v>157.0</v>
      </c>
      <c r="B159" s="56">
        <f t="shared" si="3"/>
        <v>179792.2091</v>
      </c>
      <c r="C159" s="56">
        <f t="shared" si="4"/>
        <v>2713.546275</v>
      </c>
      <c r="D159" s="56">
        <f t="shared" si="1"/>
        <v>1664.758388</v>
      </c>
      <c r="E159" s="56">
        <f>B159*Assumptions!$N$20/12</f>
        <v>1048.787886</v>
      </c>
      <c r="F159" s="56">
        <f t="shared" si="2"/>
        <v>178127.4507</v>
      </c>
    </row>
    <row r="160">
      <c r="A160" s="55">
        <v>158.0</v>
      </c>
      <c r="B160" s="56">
        <f t="shared" si="3"/>
        <v>178127.4507</v>
      </c>
      <c r="C160" s="56">
        <f t="shared" si="4"/>
        <v>2713.546275</v>
      </c>
      <c r="D160" s="56">
        <f t="shared" si="1"/>
        <v>1674.469479</v>
      </c>
      <c r="E160" s="56">
        <f>B160*Assumptions!$N$20/12</f>
        <v>1039.076796</v>
      </c>
      <c r="F160" s="56">
        <f t="shared" si="2"/>
        <v>176452.9812</v>
      </c>
    </row>
    <row r="161">
      <c r="A161" s="55">
        <v>159.0</v>
      </c>
      <c r="B161" s="56">
        <f t="shared" si="3"/>
        <v>176452.9812</v>
      </c>
      <c r="C161" s="56">
        <f t="shared" si="4"/>
        <v>2713.546275</v>
      </c>
      <c r="D161" s="56">
        <f t="shared" si="1"/>
        <v>1684.237218</v>
      </c>
      <c r="E161" s="56">
        <f>B161*Assumptions!$N$20/12</f>
        <v>1029.309057</v>
      </c>
      <c r="F161" s="56">
        <f t="shared" si="2"/>
        <v>174768.744</v>
      </c>
    </row>
    <row r="162">
      <c r="A162" s="55">
        <v>160.0</v>
      </c>
      <c r="B162" s="56">
        <f t="shared" si="3"/>
        <v>174768.744</v>
      </c>
      <c r="C162" s="56">
        <f t="shared" si="4"/>
        <v>2713.546275</v>
      </c>
      <c r="D162" s="56">
        <f t="shared" si="1"/>
        <v>1694.061935</v>
      </c>
      <c r="E162" s="56">
        <f>B162*Assumptions!$N$20/12</f>
        <v>1019.48434</v>
      </c>
      <c r="F162" s="56">
        <f t="shared" si="2"/>
        <v>173074.682</v>
      </c>
    </row>
    <row r="163">
      <c r="A163" s="55">
        <v>161.0</v>
      </c>
      <c r="B163" s="56">
        <f t="shared" si="3"/>
        <v>173074.682</v>
      </c>
      <c r="C163" s="56">
        <f t="shared" si="4"/>
        <v>2713.546275</v>
      </c>
      <c r="D163" s="56">
        <f t="shared" si="1"/>
        <v>1703.943963</v>
      </c>
      <c r="E163" s="56">
        <f>B163*Assumptions!$N$20/12</f>
        <v>1009.602312</v>
      </c>
      <c r="F163" s="56">
        <f t="shared" si="2"/>
        <v>171370.7381</v>
      </c>
    </row>
    <row r="164">
      <c r="A164" s="55">
        <v>162.0</v>
      </c>
      <c r="B164" s="56">
        <f t="shared" si="3"/>
        <v>171370.7381</v>
      </c>
      <c r="C164" s="56">
        <f t="shared" si="4"/>
        <v>2713.546275</v>
      </c>
      <c r="D164" s="56">
        <f t="shared" si="1"/>
        <v>1713.883636</v>
      </c>
      <c r="E164" s="56">
        <f>B164*Assumptions!$N$20/12</f>
        <v>999.6626388</v>
      </c>
      <c r="F164" s="56">
        <f t="shared" si="2"/>
        <v>169656.8544</v>
      </c>
    </row>
    <row r="165">
      <c r="A165" s="55">
        <v>163.0</v>
      </c>
      <c r="B165" s="56">
        <f t="shared" si="3"/>
        <v>169656.8544</v>
      </c>
      <c r="C165" s="56">
        <f t="shared" si="4"/>
        <v>2713.546275</v>
      </c>
      <c r="D165" s="56">
        <f t="shared" si="1"/>
        <v>1723.88129</v>
      </c>
      <c r="E165" s="56">
        <f>B165*Assumptions!$N$20/12</f>
        <v>989.6649843</v>
      </c>
      <c r="F165" s="56">
        <f t="shared" si="2"/>
        <v>167932.9732</v>
      </c>
    </row>
    <row r="166">
      <c r="A166" s="55">
        <v>164.0</v>
      </c>
      <c r="B166" s="56">
        <f t="shared" si="3"/>
        <v>167932.9732</v>
      </c>
      <c r="C166" s="56">
        <f t="shared" si="4"/>
        <v>2713.546275</v>
      </c>
      <c r="D166" s="56">
        <f t="shared" si="1"/>
        <v>1733.937265</v>
      </c>
      <c r="E166" s="56">
        <f>B166*Assumptions!$N$20/12</f>
        <v>979.6090101</v>
      </c>
      <c r="F166" s="56">
        <f t="shared" si="2"/>
        <v>166199.0359</v>
      </c>
    </row>
    <row r="167">
      <c r="A167" s="55">
        <v>165.0</v>
      </c>
      <c r="B167" s="56">
        <f t="shared" si="3"/>
        <v>166199.0359</v>
      </c>
      <c r="C167" s="56">
        <f t="shared" si="4"/>
        <v>2713.546275</v>
      </c>
      <c r="D167" s="56">
        <f t="shared" si="1"/>
        <v>1744.051899</v>
      </c>
      <c r="E167" s="56">
        <f>B167*Assumptions!$N$20/12</f>
        <v>969.494376</v>
      </c>
      <c r="F167" s="56">
        <f t="shared" si="2"/>
        <v>164454.984</v>
      </c>
    </row>
    <row r="168">
      <c r="A168" s="55">
        <v>166.0</v>
      </c>
      <c r="B168" s="56">
        <f t="shared" si="3"/>
        <v>164454.984</v>
      </c>
      <c r="C168" s="56">
        <f t="shared" si="4"/>
        <v>2713.546275</v>
      </c>
      <c r="D168" s="56">
        <f t="shared" si="1"/>
        <v>1754.225535</v>
      </c>
      <c r="E168" s="56">
        <f>B168*Assumptions!$N$20/12</f>
        <v>959.3207399</v>
      </c>
      <c r="F168" s="56">
        <f t="shared" si="2"/>
        <v>162700.7585</v>
      </c>
    </row>
    <row r="169">
      <c r="A169" s="55">
        <v>167.0</v>
      </c>
      <c r="B169" s="56">
        <f t="shared" si="3"/>
        <v>162700.7585</v>
      </c>
      <c r="C169" s="56">
        <f t="shared" si="4"/>
        <v>2713.546275</v>
      </c>
      <c r="D169" s="56">
        <f t="shared" si="1"/>
        <v>1764.458517</v>
      </c>
      <c r="E169" s="56">
        <f>B169*Assumptions!$N$20/12</f>
        <v>949.0877577</v>
      </c>
      <c r="F169" s="56">
        <f t="shared" si="2"/>
        <v>160936.2999</v>
      </c>
    </row>
    <row r="170">
      <c r="A170" s="55">
        <v>168.0</v>
      </c>
      <c r="B170" s="56">
        <f t="shared" si="3"/>
        <v>160936.2999</v>
      </c>
      <c r="C170" s="56">
        <f t="shared" si="4"/>
        <v>2713.546275</v>
      </c>
      <c r="D170" s="56">
        <f t="shared" si="1"/>
        <v>1774.751192</v>
      </c>
      <c r="E170" s="56">
        <f>B170*Assumptions!$N$20/12</f>
        <v>938.795083</v>
      </c>
      <c r="F170" s="56">
        <f t="shared" si="2"/>
        <v>159161.5487</v>
      </c>
    </row>
    <row r="171">
      <c r="A171" s="55">
        <v>169.0</v>
      </c>
      <c r="B171" s="56">
        <f t="shared" si="3"/>
        <v>159161.5487</v>
      </c>
      <c r="C171" s="56">
        <f t="shared" si="4"/>
        <v>2713.546275</v>
      </c>
      <c r="D171" s="56">
        <f t="shared" si="1"/>
        <v>1785.103907</v>
      </c>
      <c r="E171" s="56">
        <f>B171*Assumptions!$N$20/12</f>
        <v>928.4423677</v>
      </c>
      <c r="F171" s="56">
        <f t="shared" si="2"/>
        <v>157376.4448</v>
      </c>
    </row>
    <row r="172">
      <c r="A172" s="55">
        <v>170.0</v>
      </c>
      <c r="B172" s="56">
        <f t="shared" si="3"/>
        <v>157376.4448</v>
      </c>
      <c r="C172" s="56">
        <f t="shared" si="4"/>
        <v>2713.546275</v>
      </c>
      <c r="D172" s="56">
        <f t="shared" si="1"/>
        <v>1795.517013</v>
      </c>
      <c r="E172" s="56">
        <f>B172*Assumptions!$N$20/12</f>
        <v>918.0292616</v>
      </c>
      <c r="F172" s="56">
        <f t="shared" si="2"/>
        <v>155580.9278</v>
      </c>
    </row>
    <row r="173">
      <c r="A173" s="55">
        <v>171.0</v>
      </c>
      <c r="B173" s="56">
        <f t="shared" si="3"/>
        <v>155580.9278</v>
      </c>
      <c r="C173" s="56">
        <f t="shared" si="4"/>
        <v>2713.546275</v>
      </c>
      <c r="D173" s="56">
        <f t="shared" si="1"/>
        <v>1805.990862</v>
      </c>
      <c r="E173" s="56">
        <f>B173*Assumptions!$N$20/12</f>
        <v>907.5554123</v>
      </c>
      <c r="F173" s="56">
        <f t="shared" si="2"/>
        <v>153774.937</v>
      </c>
    </row>
    <row r="174">
      <c r="A174" s="55">
        <v>172.0</v>
      </c>
      <c r="B174" s="56">
        <f t="shared" si="3"/>
        <v>153774.937</v>
      </c>
      <c r="C174" s="56">
        <f t="shared" si="4"/>
        <v>2713.546275</v>
      </c>
      <c r="D174" s="56">
        <f t="shared" si="1"/>
        <v>1816.525809</v>
      </c>
      <c r="E174" s="56">
        <f>B174*Assumptions!$N$20/12</f>
        <v>897.0204656</v>
      </c>
      <c r="F174" s="56">
        <f t="shared" si="2"/>
        <v>151958.4112</v>
      </c>
    </row>
    <row r="175">
      <c r="A175" s="55">
        <v>173.0</v>
      </c>
      <c r="B175" s="56">
        <f t="shared" si="3"/>
        <v>151958.4112</v>
      </c>
      <c r="C175" s="56">
        <f t="shared" si="4"/>
        <v>2713.546275</v>
      </c>
      <c r="D175" s="56">
        <f t="shared" si="1"/>
        <v>1827.12221</v>
      </c>
      <c r="E175" s="56">
        <f>B175*Assumptions!$N$20/12</f>
        <v>886.4240651</v>
      </c>
      <c r="F175" s="56">
        <f t="shared" si="2"/>
        <v>150131.2889</v>
      </c>
    </row>
    <row r="176">
      <c r="A176" s="55">
        <v>174.0</v>
      </c>
      <c r="B176" s="56">
        <f t="shared" si="3"/>
        <v>150131.2889</v>
      </c>
      <c r="C176" s="56">
        <f t="shared" si="4"/>
        <v>2713.546275</v>
      </c>
      <c r="D176" s="56">
        <f t="shared" si="1"/>
        <v>1837.780422</v>
      </c>
      <c r="E176" s="56">
        <f>B176*Assumptions!$N$20/12</f>
        <v>875.7658522</v>
      </c>
      <c r="F176" s="56">
        <f t="shared" si="2"/>
        <v>148293.5085</v>
      </c>
    </row>
    <row r="177">
      <c r="A177" s="55">
        <v>175.0</v>
      </c>
      <c r="B177" s="56">
        <f t="shared" si="3"/>
        <v>148293.5085</v>
      </c>
      <c r="C177" s="56">
        <f t="shared" si="4"/>
        <v>2713.546275</v>
      </c>
      <c r="D177" s="56">
        <f t="shared" si="1"/>
        <v>1848.500808</v>
      </c>
      <c r="E177" s="56">
        <f>B177*Assumptions!$N$20/12</f>
        <v>865.0454664</v>
      </c>
      <c r="F177" s="56">
        <f t="shared" si="2"/>
        <v>146445.0077</v>
      </c>
    </row>
    <row r="178">
      <c r="A178" s="55">
        <v>176.0</v>
      </c>
      <c r="B178" s="56">
        <f t="shared" si="3"/>
        <v>146445.0077</v>
      </c>
      <c r="C178" s="56">
        <f t="shared" si="4"/>
        <v>2713.546275</v>
      </c>
      <c r="D178" s="56">
        <f t="shared" si="1"/>
        <v>1859.28373</v>
      </c>
      <c r="E178" s="56">
        <f>B178*Assumptions!$N$20/12</f>
        <v>854.262545</v>
      </c>
      <c r="F178" s="56">
        <f t="shared" si="2"/>
        <v>144585.724</v>
      </c>
    </row>
    <row r="179">
      <c r="A179" s="55">
        <v>177.0</v>
      </c>
      <c r="B179" s="56">
        <f t="shared" si="3"/>
        <v>144585.724</v>
      </c>
      <c r="C179" s="56">
        <f t="shared" si="4"/>
        <v>2713.546275</v>
      </c>
      <c r="D179" s="56">
        <f t="shared" si="1"/>
        <v>1870.129551</v>
      </c>
      <c r="E179" s="56">
        <f>B179*Assumptions!$N$20/12</f>
        <v>843.4167232</v>
      </c>
      <c r="F179" s="56">
        <f t="shared" si="2"/>
        <v>142715.5944</v>
      </c>
    </row>
    <row r="180">
      <c r="A180" s="55">
        <v>178.0</v>
      </c>
      <c r="B180" s="56">
        <f t="shared" si="3"/>
        <v>142715.5944</v>
      </c>
      <c r="C180" s="56">
        <f t="shared" si="4"/>
        <v>2713.546275</v>
      </c>
      <c r="D180" s="56">
        <f t="shared" si="1"/>
        <v>1881.03864</v>
      </c>
      <c r="E180" s="56">
        <f>B180*Assumptions!$N$20/12</f>
        <v>832.5076342</v>
      </c>
      <c r="F180" s="56">
        <f t="shared" si="2"/>
        <v>140834.5558</v>
      </c>
    </row>
    <row r="181">
      <c r="A181" s="55">
        <v>179.0</v>
      </c>
      <c r="B181" s="56">
        <f t="shared" si="3"/>
        <v>140834.5558</v>
      </c>
      <c r="C181" s="56">
        <f t="shared" si="4"/>
        <v>2713.546275</v>
      </c>
      <c r="D181" s="56">
        <f t="shared" si="1"/>
        <v>1892.011366</v>
      </c>
      <c r="E181" s="56">
        <f>B181*Assumptions!$N$20/12</f>
        <v>821.5349088</v>
      </c>
      <c r="F181" s="56">
        <f t="shared" si="2"/>
        <v>138942.5444</v>
      </c>
    </row>
    <row r="182">
      <c r="A182" s="55">
        <v>180.0</v>
      </c>
      <c r="B182" s="56">
        <f t="shared" si="3"/>
        <v>138942.5444</v>
      </c>
      <c r="C182" s="56">
        <f t="shared" si="4"/>
        <v>2713.546275</v>
      </c>
      <c r="D182" s="56">
        <f t="shared" si="1"/>
        <v>1903.048099</v>
      </c>
      <c r="E182" s="56">
        <f>B182*Assumptions!$N$20/12</f>
        <v>810.4981758</v>
      </c>
      <c r="F182" s="56">
        <f t="shared" si="2"/>
        <v>137039.4963</v>
      </c>
    </row>
    <row r="183">
      <c r="A183" s="55">
        <v>181.0</v>
      </c>
      <c r="B183" s="56">
        <f t="shared" si="3"/>
        <v>137039.4963</v>
      </c>
      <c r="C183" s="56">
        <f t="shared" si="4"/>
        <v>2713.546275</v>
      </c>
      <c r="D183" s="56">
        <f t="shared" si="1"/>
        <v>1914.149213</v>
      </c>
      <c r="E183" s="56">
        <f>B183*Assumptions!$N$20/12</f>
        <v>799.3970619</v>
      </c>
      <c r="F183" s="56">
        <f t="shared" si="2"/>
        <v>135125.3471</v>
      </c>
    </row>
    <row r="184">
      <c r="A184" s="55">
        <v>182.0</v>
      </c>
      <c r="B184" s="56">
        <f t="shared" si="3"/>
        <v>135125.3471</v>
      </c>
      <c r="C184" s="56">
        <f t="shared" si="4"/>
        <v>2713.546275</v>
      </c>
      <c r="D184" s="56">
        <f t="shared" si="1"/>
        <v>1925.315083</v>
      </c>
      <c r="E184" s="56">
        <f>B184*Assumptions!$N$20/12</f>
        <v>788.2311915</v>
      </c>
      <c r="F184" s="56">
        <f t="shared" si="2"/>
        <v>133200.032</v>
      </c>
    </row>
    <row r="185">
      <c r="A185" s="55">
        <v>183.0</v>
      </c>
      <c r="B185" s="56">
        <f t="shared" si="3"/>
        <v>133200.032</v>
      </c>
      <c r="C185" s="56">
        <f t="shared" si="4"/>
        <v>2713.546275</v>
      </c>
      <c r="D185" s="56">
        <f t="shared" si="1"/>
        <v>1936.546088</v>
      </c>
      <c r="E185" s="56">
        <f>B185*Assumptions!$N$20/12</f>
        <v>777.0001869</v>
      </c>
      <c r="F185" s="56">
        <f t="shared" si="2"/>
        <v>131263.4859</v>
      </c>
    </row>
    <row r="186">
      <c r="A186" s="55">
        <v>184.0</v>
      </c>
      <c r="B186" s="56">
        <f t="shared" si="3"/>
        <v>131263.4859</v>
      </c>
      <c r="C186" s="56">
        <f t="shared" si="4"/>
        <v>2713.546275</v>
      </c>
      <c r="D186" s="56">
        <f t="shared" si="1"/>
        <v>1947.842607</v>
      </c>
      <c r="E186" s="56">
        <f>B186*Assumptions!$N$20/12</f>
        <v>765.703668</v>
      </c>
      <c r="F186" s="56">
        <f t="shared" si="2"/>
        <v>129315.6433</v>
      </c>
    </row>
    <row r="187">
      <c r="A187" s="55">
        <v>185.0</v>
      </c>
      <c r="B187" s="56">
        <f t="shared" si="3"/>
        <v>129315.6433</v>
      </c>
      <c r="C187" s="56">
        <f t="shared" si="4"/>
        <v>2713.546275</v>
      </c>
      <c r="D187" s="56">
        <f t="shared" si="1"/>
        <v>1959.205022</v>
      </c>
      <c r="E187" s="56">
        <f>B187*Assumptions!$N$20/12</f>
        <v>754.3412528</v>
      </c>
      <c r="F187" s="56">
        <f t="shared" si="2"/>
        <v>127356.4383</v>
      </c>
    </row>
    <row r="188">
      <c r="A188" s="55">
        <v>186.0</v>
      </c>
      <c r="B188" s="56">
        <f t="shared" si="3"/>
        <v>127356.4383</v>
      </c>
      <c r="C188" s="56">
        <f t="shared" si="4"/>
        <v>2713.546275</v>
      </c>
      <c r="D188" s="56">
        <f t="shared" si="1"/>
        <v>1970.633718</v>
      </c>
      <c r="E188" s="56">
        <f>B188*Assumptions!$N$20/12</f>
        <v>742.9125568</v>
      </c>
      <c r="F188" s="56">
        <f t="shared" si="2"/>
        <v>125385.8046</v>
      </c>
    </row>
    <row r="189">
      <c r="A189" s="55">
        <v>187.0</v>
      </c>
      <c r="B189" s="56">
        <f t="shared" si="3"/>
        <v>125385.8046</v>
      </c>
      <c r="C189" s="56">
        <f t="shared" si="4"/>
        <v>2713.546275</v>
      </c>
      <c r="D189" s="56">
        <f t="shared" si="1"/>
        <v>1982.129081</v>
      </c>
      <c r="E189" s="56">
        <f>B189*Assumptions!$N$20/12</f>
        <v>731.4171935</v>
      </c>
      <c r="F189" s="56">
        <f t="shared" si="2"/>
        <v>123403.6755</v>
      </c>
    </row>
    <row r="190">
      <c r="A190" s="55">
        <v>188.0</v>
      </c>
      <c r="B190" s="56">
        <f t="shared" si="3"/>
        <v>123403.6755</v>
      </c>
      <c r="C190" s="56">
        <f t="shared" si="4"/>
        <v>2713.546275</v>
      </c>
      <c r="D190" s="56">
        <f t="shared" si="1"/>
        <v>1993.691501</v>
      </c>
      <c r="E190" s="56">
        <f>B190*Assumptions!$N$20/12</f>
        <v>719.8547738</v>
      </c>
      <c r="F190" s="56">
        <f t="shared" si="2"/>
        <v>121409.984</v>
      </c>
    </row>
    <row r="191">
      <c r="A191" s="55">
        <v>189.0</v>
      </c>
      <c r="B191" s="56">
        <f t="shared" si="3"/>
        <v>121409.984</v>
      </c>
      <c r="C191" s="56">
        <f t="shared" si="4"/>
        <v>2713.546275</v>
      </c>
      <c r="D191" s="56">
        <f t="shared" si="1"/>
        <v>2005.321368</v>
      </c>
      <c r="E191" s="56">
        <f>B191*Assumptions!$N$20/12</f>
        <v>708.2249068</v>
      </c>
      <c r="F191" s="56">
        <f t="shared" si="2"/>
        <v>119404.6626</v>
      </c>
    </row>
    <row r="192">
      <c r="A192" s="55">
        <v>190.0</v>
      </c>
      <c r="B192" s="56">
        <f t="shared" si="3"/>
        <v>119404.6626</v>
      </c>
      <c r="C192" s="56">
        <f t="shared" si="4"/>
        <v>2713.546275</v>
      </c>
      <c r="D192" s="56">
        <f t="shared" si="1"/>
        <v>2017.019076</v>
      </c>
      <c r="E192" s="56">
        <f>B192*Assumptions!$N$20/12</f>
        <v>696.5271988</v>
      </c>
      <c r="F192" s="56">
        <f t="shared" si="2"/>
        <v>117387.6436</v>
      </c>
    </row>
    <row r="193">
      <c r="A193" s="55">
        <v>191.0</v>
      </c>
      <c r="B193" s="56">
        <f t="shared" si="3"/>
        <v>117387.6436</v>
      </c>
      <c r="C193" s="56">
        <f t="shared" si="4"/>
        <v>2713.546275</v>
      </c>
      <c r="D193" s="56">
        <f t="shared" si="1"/>
        <v>2028.78502</v>
      </c>
      <c r="E193" s="56">
        <f>B193*Assumptions!$N$20/12</f>
        <v>684.7612542</v>
      </c>
      <c r="F193" s="56">
        <f t="shared" si="2"/>
        <v>115358.8586</v>
      </c>
    </row>
    <row r="194">
      <c r="A194" s="55">
        <v>192.0</v>
      </c>
      <c r="B194" s="56">
        <f t="shared" si="3"/>
        <v>115358.8586</v>
      </c>
      <c r="C194" s="56">
        <f t="shared" si="4"/>
        <v>2713.546275</v>
      </c>
      <c r="D194" s="56">
        <f t="shared" si="1"/>
        <v>2040.6196</v>
      </c>
      <c r="E194" s="56">
        <f>B194*Assumptions!$N$20/12</f>
        <v>672.9266749</v>
      </c>
      <c r="F194" s="56">
        <f t="shared" si="2"/>
        <v>113318.239</v>
      </c>
    </row>
    <row r="195">
      <c r="A195" s="55">
        <v>193.0</v>
      </c>
      <c r="B195" s="56">
        <f t="shared" si="3"/>
        <v>113318.239</v>
      </c>
      <c r="C195" s="56">
        <f t="shared" si="4"/>
        <v>2713.546275</v>
      </c>
      <c r="D195" s="56">
        <f t="shared" si="1"/>
        <v>2052.523214</v>
      </c>
      <c r="E195" s="56">
        <f>B195*Assumptions!$N$20/12</f>
        <v>661.0230606</v>
      </c>
      <c r="F195" s="56">
        <f t="shared" si="2"/>
        <v>111265.7157</v>
      </c>
    </row>
    <row r="196">
      <c r="A196" s="55">
        <v>194.0</v>
      </c>
      <c r="B196" s="56">
        <f t="shared" si="3"/>
        <v>111265.7157</v>
      </c>
      <c r="C196" s="56">
        <f t="shared" si="4"/>
        <v>2713.546275</v>
      </c>
      <c r="D196" s="56">
        <f t="shared" si="1"/>
        <v>2064.496266</v>
      </c>
      <c r="E196" s="56">
        <f>B196*Assumptions!$N$20/12</f>
        <v>649.0500085</v>
      </c>
      <c r="F196" s="56">
        <f t="shared" si="2"/>
        <v>109201.2195</v>
      </c>
    </row>
    <row r="197">
      <c r="A197" s="55">
        <v>195.0</v>
      </c>
      <c r="B197" s="56">
        <f t="shared" si="3"/>
        <v>109201.2195</v>
      </c>
      <c r="C197" s="56">
        <f t="shared" si="4"/>
        <v>2713.546275</v>
      </c>
      <c r="D197" s="56">
        <f t="shared" si="1"/>
        <v>2076.539161</v>
      </c>
      <c r="E197" s="56">
        <f>B197*Assumptions!$N$20/12</f>
        <v>637.0071136</v>
      </c>
      <c r="F197" s="56">
        <f t="shared" si="2"/>
        <v>107124.6803</v>
      </c>
    </row>
    <row r="198">
      <c r="A198" s="55">
        <v>196.0</v>
      </c>
      <c r="B198" s="56">
        <f t="shared" si="3"/>
        <v>107124.6803</v>
      </c>
      <c r="C198" s="56">
        <f t="shared" si="4"/>
        <v>2713.546275</v>
      </c>
      <c r="D198" s="56">
        <f t="shared" si="1"/>
        <v>2088.652306</v>
      </c>
      <c r="E198" s="56">
        <f>B198*Assumptions!$N$20/12</f>
        <v>624.8939685</v>
      </c>
      <c r="F198" s="56">
        <f t="shared" si="2"/>
        <v>105036.028</v>
      </c>
    </row>
    <row r="199">
      <c r="A199" s="55">
        <v>197.0</v>
      </c>
      <c r="B199" s="56">
        <f t="shared" si="3"/>
        <v>105036.028</v>
      </c>
      <c r="C199" s="56">
        <f t="shared" si="4"/>
        <v>2713.546275</v>
      </c>
      <c r="D199" s="56">
        <f t="shared" si="1"/>
        <v>2100.836111</v>
      </c>
      <c r="E199" s="56">
        <f>B199*Assumptions!$N$20/12</f>
        <v>612.7101634</v>
      </c>
      <c r="F199" s="56">
        <f t="shared" si="2"/>
        <v>102935.1919</v>
      </c>
    </row>
    <row r="200">
      <c r="A200" s="55">
        <v>198.0</v>
      </c>
      <c r="B200" s="56">
        <f t="shared" si="3"/>
        <v>102935.1919</v>
      </c>
      <c r="C200" s="56">
        <f t="shared" si="4"/>
        <v>2713.546275</v>
      </c>
      <c r="D200" s="56">
        <f t="shared" si="1"/>
        <v>2113.090989</v>
      </c>
      <c r="E200" s="56">
        <f>B200*Assumptions!$N$20/12</f>
        <v>600.455286</v>
      </c>
      <c r="F200" s="56">
        <f t="shared" si="2"/>
        <v>100822.1009</v>
      </c>
    </row>
    <row r="201">
      <c r="A201" s="55">
        <v>199.0</v>
      </c>
      <c r="B201" s="56">
        <f t="shared" si="3"/>
        <v>100822.1009</v>
      </c>
      <c r="C201" s="56">
        <f t="shared" si="4"/>
        <v>2713.546275</v>
      </c>
      <c r="D201" s="56">
        <f t="shared" si="1"/>
        <v>2125.417353</v>
      </c>
      <c r="E201" s="56">
        <f>B201*Assumptions!$N$20/12</f>
        <v>588.1289219</v>
      </c>
      <c r="F201" s="56">
        <f t="shared" si="2"/>
        <v>98696.68355</v>
      </c>
    </row>
    <row r="202">
      <c r="A202" s="55">
        <v>200.0</v>
      </c>
      <c r="B202" s="56">
        <f t="shared" si="3"/>
        <v>98696.68355</v>
      </c>
      <c r="C202" s="56">
        <f t="shared" si="4"/>
        <v>2713.546275</v>
      </c>
      <c r="D202" s="56">
        <f t="shared" si="1"/>
        <v>2137.815621</v>
      </c>
      <c r="E202" s="56">
        <f>B202*Assumptions!$N$20/12</f>
        <v>575.7306541</v>
      </c>
      <c r="F202" s="56">
        <f t="shared" si="2"/>
        <v>96558.86793</v>
      </c>
    </row>
    <row r="203">
      <c r="A203" s="55">
        <v>201.0</v>
      </c>
      <c r="B203" s="56">
        <f t="shared" si="3"/>
        <v>96558.86793</v>
      </c>
      <c r="C203" s="56">
        <f t="shared" si="4"/>
        <v>2713.546275</v>
      </c>
      <c r="D203" s="56">
        <f t="shared" si="1"/>
        <v>2150.286212</v>
      </c>
      <c r="E203" s="56">
        <f>B203*Assumptions!$N$20/12</f>
        <v>563.2600629</v>
      </c>
      <c r="F203" s="56">
        <f t="shared" si="2"/>
        <v>94408.58172</v>
      </c>
    </row>
    <row r="204">
      <c r="A204" s="55">
        <v>202.0</v>
      </c>
      <c r="B204" s="56">
        <f t="shared" si="3"/>
        <v>94408.58172</v>
      </c>
      <c r="C204" s="56">
        <f t="shared" si="4"/>
        <v>2713.546275</v>
      </c>
      <c r="D204" s="56">
        <f t="shared" si="1"/>
        <v>2162.829548</v>
      </c>
      <c r="E204" s="56">
        <f>B204*Assumptions!$N$20/12</f>
        <v>550.7167267</v>
      </c>
      <c r="F204" s="56">
        <f t="shared" si="2"/>
        <v>92245.75217</v>
      </c>
    </row>
    <row r="205">
      <c r="A205" s="55">
        <v>203.0</v>
      </c>
      <c r="B205" s="56">
        <f t="shared" si="3"/>
        <v>92245.75217</v>
      </c>
      <c r="C205" s="56">
        <f t="shared" si="4"/>
        <v>2713.546275</v>
      </c>
      <c r="D205" s="56">
        <f t="shared" si="1"/>
        <v>2175.446054</v>
      </c>
      <c r="E205" s="56">
        <f>B205*Assumptions!$N$20/12</f>
        <v>538.100221</v>
      </c>
      <c r="F205" s="56">
        <f t="shared" si="2"/>
        <v>90070.30612</v>
      </c>
    </row>
    <row r="206">
      <c r="A206" s="55">
        <v>204.0</v>
      </c>
      <c r="B206" s="56">
        <f t="shared" si="3"/>
        <v>90070.30612</v>
      </c>
      <c r="C206" s="56">
        <f t="shared" si="4"/>
        <v>2713.546275</v>
      </c>
      <c r="D206" s="56">
        <f t="shared" si="1"/>
        <v>2188.136156</v>
      </c>
      <c r="E206" s="56">
        <f>B206*Assumptions!$N$20/12</f>
        <v>525.410119</v>
      </c>
      <c r="F206" s="56">
        <f t="shared" si="2"/>
        <v>87882.16996</v>
      </c>
    </row>
    <row r="207">
      <c r="A207" s="55">
        <v>205.0</v>
      </c>
      <c r="B207" s="56">
        <f t="shared" si="3"/>
        <v>87882.16996</v>
      </c>
      <c r="C207" s="56">
        <f t="shared" si="4"/>
        <v>2713.546275</v>
      </c>
      <c r="D207" s="56">
        <f t="shared" si="1"/>
        <v>2200.900283</v>
      </c>
      <c r="E207" s="56">
        <f>B207*Assumptions!$N$20/12</f>
        <v>512.6459914</v>
      </c>
      <c r="F207" s="56">
        <f t="shared" si="2"/>
        <v>85681.26968</v>
      </c>
    </row>
    <row r="208">
      <c r="A208" s="55">
        <v>206.0</v>
      </c>
      <c r="B208" s="56">
        <f t="shared" si="3"/>
        <v>85681.26968</v>
      </c>
      <c r="C208" s="56">
        <f t="shared" si="4"/>
        <v>2713.546275</v>
      </c>
      <c r="D208" s="56">
        <f t="shared" si="1"/>
        <v>2213.738868</v>
      </c>
      <c r="E208" s="56">
        <f>B208*Assumptions!$N$20/12</f>
        <v>499.8074065</v>
      </c>
      <c r="F208" s="56">
        <f t="shared" si="2"/>
        <v>83467.53081</v>
      </c>
    </row>
    <row r="209">
      <c r="A209" s="55">
        <v>207.0</v>
      </c>
      <c r="B209" s="56">
        <f t="shared" si="3"/>
        <v>83467.53081</v>
      </c>
      <c r="C209" s="56">
        <f t="shared" si="4"/>
        <v>2713.546275</v>
      </c>
      <c r="D209" s="56">
        <f t="shared" si="1"/>
        <v>2226.652345</v>
      </c>
      <c r="E209" s="56">
        <f>B209*Assumptions!$N$20/12</f>
        <v>486.8939297</v>
      </c>
      <c r="F209" s="56">
        <f t="shared" si="2"/>
        <v>81240.87847</v>
      </c>
    </row>
    <row r="210">
      <c r="A210" s="55">
        <v>208.0</v>
      </c>
      <c r="B210" s="56">
        <f t="shared" si="3"/>
        <v>81240.87847</v>
      </c>
      <c r="C210" s="56">
        <f t="shared" si="4"/>
        <v>2713.546275</v>
      </c>
      <c r="D210" s="56">
        <f t="shared" si="1"/>
        <v>2239.64115</v>
      </c>
      <c r="E210" s="56">
        <f>B210*Assumptions!$N$20/12</f>
        <v>473.9051244</v>
      </c>
      <c r="F210" s="56">
        <f t="shared" si="2"/>
        <v>79001.23732</v>
      </c>
    </row>
    <row r="211">
      <c r="A211" s="55">
        <v>209.0</v>
      </c>
      <c r="B211" s="56">
        <f t="shared" si="3"/>
        <v>79001.23732</v>
      </c>
      <c r="C211" s="56">
        <f t="shared" si="4"/>
        <v>2713.546275</v>
      </c>
      <c r="D211" s="56">
        <f t="shared" si="1"/>
        <v>2252.705724</v>
      </c>
      <c r="E211" s="56">
        <f>B211*Assumptions!$N$20/12</f>
        <v>460.840551</v>
      </c>
      <c r="F211" s="56">
        <f t="shared" si="2"/>
        <v>76748.53159</v>
      </c>
    </row>
    <row r="212">
      <c r="A212" s="55">
        <v>210.0</v>
      </c>
      <c r="B212" s="56">
        <f t="shared" si="3"/>
        <v>76748.53159</v>
      </c>
      <c r="C212" s="56">
        <f t="shared" si="4"/>
        <v>2713.546275</v>
      </c>
      <c r="D212" s="56">
        <f t="shared" si="1"/>
        <v>2265.846507</v>
      </c>
      <c r="E212" s="56">
        <f>B212*Assumptions!$N$20/12</f>
        <v>447.6997676</v>
      </c>
      <c r="F212" s="56">
        <f t="shared" si="2"/>
        <v>74482.68508</v>
      </c>
    </row>
    <row r="213">
      <c r="A213" s="55">
        <v>211.0</v>
      </c>
      <c r="B213" s="56">
        <f t="shared" si="3"/>
        <v>74482.68508</v>
      </c>
      <c r="C213" s="56">
        <f t="shared" si="4"/>
        <v>2713.546275</v>
      </c>
      <c r="D213" s="56">
        <f t="shared" si="1"/>
        <v>2279.063945</v>
      </c>
      <c r="E213" s="56">
        <f>B213*Assumptions!$N$20/12</f>
        <v>434.4823297</v>
      </c>
      <c r="F213" s="56">
        <f t="shared" si="2"/>
        <v>72203.62114</v>
      </c>
    </row>
    <row r="214">
      <c r="A214" s="55">
        <v>212.0</v>
      </c>
      <c r="B214" s="56">
        <f t="shared" si="3"/>
        <v>72203.62114</v>
      </c>
      <c r="C214" s="56">
        <f t="shared" si="4"/>
        <v>2713.546275</v>
      </c>
      <c r="D214" s="56">
        <f t="shared" si="1"/>
        <v>2292.358485</v>
      </c>
      <c r="E214" s="56">
        <f>B214*Assumptions!$N$20/12</f>
        <v>421.18779</v>
      </c>
      <c r="F214" s="56">
        <f t="shared" si="2"/>
        <v>69911.26266</v>
      </c>
    </row>
    <row r="215">
      <c r="A215" s="55">
        <v>213.0</v>
      </c>
      <c r="B215" s="56">
        <f t="shared" si="3"/>
        <v>69911.26266</v>
      </c>
      <c r="C215" s="56">
        <f t="shared" si="4"/>
        <v>2713.546275</v>
      </c>
      <c r="D215" s="56">
        <f t="shared" si="1"/>
        <v>2305.730576</v>
      </c>
      <c r="E215" s="56">
        <f>B215*Assumptions!$N$20/12</f>
        <v>407.8156988</v>
      </c>
      <c r="F215" s="56">
        <f t="shared" si="2"/>
        <v>67605.53208</v>
      </c>
    </row>
    <row r="216">
      <c r="A216" s="55">
        <v>214.0</v>
      </c>
      <c r="B216" s="56">
        <f t="shared" si="3"/>
        <v>67605.53208</v>
      </c>
      <c r="C216" s="56">
        <f t="shared" si="4"/>
        <v>2713.546275</v>
      </c>
      <c r="D216" s="56">
        <f t="shared" si="1"/>
        <v>2319.180671</v>
      </c>
      <c r="E216" s="56">
        <f>B216*Assumptions!$N$20/12</f>
        <v>394.3656038</v>
      </c>
      <c r="F216" s="56">
        <f t="shared" si="2"/>
        <v>65286.35141</v>
      </c>
    </row>
    <row r="217">
      <c r="A217" s="55">
        <v>215.0</v>
      </c>
      <c r="B217" s="56">
        <f t="shared" si="3"/>
        <v>65286.35141</v>
      </c>
      <c r="C217" s="56">
        <f t="shared" si="4"/>
        <v>2713.546275</v>
      </c>
      <c r="D217" s="56">
        <f t="shared" si="1"/>
        <v>2332.709225</v>
      </c>
      <c r="E217" s="56">
        <f>B217*Assumptions!$N$20/12</f>
        <v>380.8370499</v>
      </c>
      <c r="F217" s="56">
        <f t="shared" si="2"/>
        <v>62953.64218</v>
      </c>
    </row>
    <row r="218">
      <c r="A218" s="55">
        <v>216.0</v>
      </c>
      <c r="B218" s="56">
        <f t="shared" si="3"/>
        <v>62953.64218</v>
      </c>
      <c r="C218" s="56">
        <f t="shared" si="4"/>
        <v>2713.546275</v>
      </c>
      <c r="D218" s="56">
        <f t="shared" si="1"/>
        <v>2346.316695</v>
      </c>
      <c r="E218" s="56">
        <f>B218*Assumptions!$N$20/12</f>
        <v>367.2295794</v>
      </c>
      <c r="F218" s="56">
        <f t="shared" si="2"/>
        <v>60607.32549</v>
      </c>
    </row>
    <row r="219">
      <c r="A219" s="55">
        <v>217.0</v>
      </c>
      <c r="B219" s="56">
        <f t="shared" si="3"/>
        <v>60607.32549</v>
      </c>
      <c r="C219" s="56">
        <f t="shared" si="4"/>
        <v>2713.546275</v>
      </c>
      <c r="D219" s="56">
        <f t="shared" si="1"/>
        <v>2360.003543</v>
      </c>
      <c r="E219" s="56">
        <f>B219*Assumptions!$N$20/12</f>
        <v>353.542732</v>
      </c>
      <c r="F219" s="56">
        <f t="shared" si="2"/>
        <v>58247.32195</v>
      </c>
    </row>
    <row r="220">
      <c r="A220" s="55">
        <v>218.0</v>
      </c>
      <c r="B220" s="56">
        <f t="shared" si="3"/>
        <v>58247.32195</v>
      </c>
      <c r="C220" s="56">
        <f t="shared" si="4"/>
        <v>2713.546275</v>
      </c>
      <c r="D220" s="56">
        <f t="shared" si="1"/>
        <v>2373.77023</v>
      </c>
      <c r="E220" s="56">
        <f>B220*Assumptions!$N$20/12</f>
        <v>339.7760447</v>
      </c>
      <c r="F220" s="56">
        <f t="shared" si="2"/>
        <v>55873.55172</v>
      </c>
    </row>
    <row r="221">
      <c r="A221" s="55">
        <v>219.0</v>
      </c>
      <c r="B221" s="56">
        <f t="shared" si="3"/>
        <v>55873.55172</v>
      </c>
      <c r="C221" s="56">
        <f t="shared" si="4"/>
        <v>2713.546275</v>
      </c>
      <c r="D221" s="56">
        <f t="shared" si="1"/>
        <v>2387.617223</v>
      </c>
      <c r="E221" s="56">
        <f>B221*Assumptions!$N$20/12</f>
        <v>325.9290517</v>
      </c>
      <c r="F221" s="56">
        <f t="shared" si="2"/>
        <v>53485.93449</v>
      </c>
    </row>
    <row r="222">
      <c r="A222" s="55">
        <v>220.0</v>
      </c>
      <c r="B222" s="56">
        <f t="shared" si="3"/>
        <v>53485.93449</v>
      </c>
      <c r="C222" s="56">
        <f t="shared" si="4"/>
        <v>2713.546275</v>
      </c>
      <c r="D222" s="56">
        <f t="shared" si="1"/>
        <v>2401.54499</v>
      </c>
      <c r="E222" s="56">
        <f>B222*Assumptions!$N$20/12</f>
        <v>312.0012845</v>
      </c>
      <c r="F222" s="56">
        <f t="shared" si="2"/>
        <v>51084.3895</v>
      </c>
    </row>
    <row r="223">
      <c r="A223" s="55">
        <v>221.0</v>
      </c>
      <c r="B223" s="56">
        <f t="shared" si="3"/>
        <v>51084.3895</v>
      </c>
      <c r="C223" s="56">
        <f t="shared" si="4"/>
        <v>2713.546275</v>
      </c>
      <c r="D223" s="56">
        <f t="shared" si="1"/>
        <v>2415.554003</v>
      </c>
      <c r="E223" s="56">
        <f>B223*Assumptions!$N$20/12</f>
        <v>297.9922721</v>
      </c>
      <c r="F223" s="56">
        <f t="shared" si="2"/>
        <v>48668.8355</v>
      </c>
    </row>
    <row r="224">
      <c r="A224" s="55">
        <v>222.0</v>
      </c>
      <c r="B224" s="56">
        <f t="shared" si="3"/>
        <v>48668.8355</v>
      </c>
      <c r="C224" s="56">
        <f t="shared" si="4"/>
        <v>2713.546275</v>
      </c>
      <c r="D224" s="56">
        <f t="shared" si="1"/>
        <v>2429.644734</v>
      </c>
      <c r="E224" s="56">
        <f>B224*Assumptions!$N$20/12</f>
        <v>283.9015404</v>
      </c>
      <c r="F224" s="56">
        <f t="shared" si="2"/>
        <v>46239.19077</v>
      </c>
    </row>
    <row r="225">
      <c r="A225" s="55">
        <v>223.0</v>
      </c>
      <c r="B225" s="56">
        <f t="shared" si="3"/>
        <v>46239.19077</v>
      </c>
      <c r="C225" s="56">
        <f t="shared" si="4"/>
        <v>2713.546275</v>
      </c>
      <c r="D225" s="56">
        <f t="shared" si="1"/>
        <v>2443.817662</v>
      </c>
      <c r="E225" s="56">
        <f>B225*Assumptions!$N$20/12</f>
        <v>269.7286128</v>
      </c>
      <c r="F225" s="56">
        <f t="shared" si="2"/>
        <v>43795.3731</v>
      </c>
    </row>
    <row r="226">
      <c r="A226" s="55">
        <v>224.0</v>
      </c>
      <c r="B226" s="56">
        <f t="shared" si="3"/>
        <v>43795.3731</v>
      </c>
      <c r="C226" s="56">
        <f t="shared" si="4"/>
        <v>2713.546275</v>
      </c>
      <c r="D226" s="56">
        <f t="shared" si="1"/>
        <v>2458.073265</v>
      </c>
      <c r="E226" s="56">
        <f>B226*Assumptions!$N$20/12</f>
        <v>255.4730098</v>
      </c>
      <c r="F226" s="56">
        <f t="shared" si="2"/>
        <v>41337.29984</v>
      </c>
    </row>
    <row r="227">
      <c r="A227" s="55">
        <v>225.0</v>
      </c>
      <c r="B227" s="56">
        <f t="shared" si="3"/>
        <v>41337.29984</v>
      </c>
      <c r="C227" s="56">
        <f t="shared" si="4"/>
        <v>2713.546275</v>
      </c>
      <c r="D227" s="56">
        <f t="shared" si="1"/>
        <v>2472.412026</v>
      </c>
      <c r="E227" s="56">
        <f>B227*Assumptions!$N$20/12</f>
        <v>241.1342491</v>
      </c>
      <c r="F227" s="56">
        <f t="shared" si="2"/>
        <v>38864.88781</v>
      </c>
    </row>
    <row r="228">
      <c r="A228" s="55">
        <v>226.0</v>
      </c>
      <c r="B228" s="56">
        <f t="shared" si="3"/>
        <v>38864.88781</v>
      </c>
      <c r="C228" s="56">
        <f t="shared" si="4"/>
        <v>2713.546275</v>
      </c>
      <c r="D228" s="56">
        <f t="shared" si="1"/>
        <v>2486.834429</v>
      </c>
      <c r="E228" s="56">
        <f>B228*Assumptions!$N$20/12</f>
        <v>226.7118456</v>
      </c>
      <c r="F228" s="56">
        <f t="shared" si="2"/>
        <v>36378.05338</v>
      </c>
    </row>
    <row r="229">
      <c r="A229" s="55">
        <v>227.0</v>
      </c>
      <c r="B229" s="56">
        <f t="shared" si="3"/>
        <v>36378.05338</v>
      </c>
      <c r="C229" s="56">
        <f t="shared" si="4"/>
        <v>2713.546275</v>
      </c>
      <c r="D229" s="56">
        <f t="shared" si="1"/>
        <v>2501.340963</v>
      </c>
      <c r="E229" s="56">
        <f>B229*Assumptions!$N$20/12</f>
        <v>212.2053114</v>
      </c>
      <c r="F229" s="56">
        <f t="shared" si="2"/>
        <v>33876.71242</v>
      </c>
    </row>
    <row r="230">
      <c r="A230" s="55">
        <v>228.0</v>
      </c>
      <c r="B230" s="56">
        <f t="shared" si="3"/>
        <v>33876.71242</v>
      </c>
      <c r="C230" s="56">
        <f t="shared" si="4"/>
        <v>2713.546275</v>
      </c>
      <c r="D230" s="56">
        <f t="shared" si="1"/>
        <v>2515.932119</v>
      </c>
      <c r="E230" s="56">
        <f>B230*Assumptions!$N$20/12</f>
        <v>197.6141558</v>
      </c>
      <c r="F230" s="56">
        <f t="shared" si="2"/>
        <v>31360.7803</v>
      </c>
    </row>
    <row r="231">
      <c r="A231" s="55">
        <v>229.0</v>
      </c>
      <c r="B231" s="56">
        <f t="shared" si="3"/>
        <v>31360.7803</v>
      </c>
      <c r="C231" s="56">
        <f t="shared" si="4"/>
        <v>2713.546275</v>
      </c>
      <c r="D231" s="56">
        <f t="shared" si="1"/>
        <v>2530.60839</v>
      </c>
      <c r="E231" s="56">
        <f>B231*Assumptions!$N$20/12</f>
        <v>182.9378851</v>
      </c>
      <c r="F231" s="56">
        <f t="shared" si="2"/>
        <v>28830.17191</v>
      </c>
    </row>
    <row r="232">
      <c r="A232" s="55">
        <v>230.0</v>
      </c>
      <c r="B232" s="56">
        <f t="shared" si="3"/>
        <v>28830.17191</v>
      </c>
      <c r="C232" s="56">
        <f t="shared" si="4"/>
        <v>2713.546275</v>
      </c>
      <c r="D232" s="56">
        <f t="shared" si="1"/>
        <v>2545.370272</v>
      </c>
      <c r="E232" s="56">
        <f>B232*Assumptions!$N$20/12</f>
        <v>168.1760028</v>
      </c>
      <c r="F232" s="56">
        <f t="shared" si="2"/>
        <v>26284.80164</v>
      </c>
    </row>
    <row r="233">
      <c r="A233" s="55">
        <v>231.0</v>
      </c>
      <c r="B233" s="56">
        <f t="shared" si="3"/>
        <v>26284.80164</v>
      </c>
      <c r="C233" s="56">
        <f t="shared" si="4"/>
        <v>2713.546275</v>
      </c>
      <c r="D233" s="56">
        <f t="shared" si="1"/>
        <v>2560.218265</v>
      </c>
      <c r="E233" s="56">
        <f>B233*Assumptions!$N$20/12</f>
        <v>153.3280096</v>
      </c>
      <c r="F233" s="56">
        <f t="shared" si="2"/>
        <v>23724.58338</v>
      </c>
    </row>
    <row r="234">
      <c r="A234" s="55">
        <v>232.0</v>
      </c>
      <c r="B234" s="56">
        <f t="shared" si="3"/>
        <v>23724.58338</v>
      </c>
      <c r="C234" s="56">
        <f t="shared" si="4"/>
        <v>2713.546275</v>
      </c>
      <c r="D234" s="56">
        <f t="shared" si="1"/>
        <v>2575.152872</v>
      </c>
      <c r="E234" s="56">
        <f>B234*Assumptions!$N$20/12</f>
        <v>138.393403</v>
      </c>
      <c r="F234" s="56">
        <f t="shared" si="2"/>
        <v>21149.4305</v>
      </c>
    </row>
    <row r="235">
      <c r="A235" s="55">
        <v>233.0</v>
      </c>
      <c r="B235" s="56">
        <f t="shared" si="3"/>
        <v>21149.4305</v>
      </c>
      <c r="C235" s="56">
        <f t="shared" si="4"/>
        <v>2713.546275</v>
      </c>
      <c r="D235" s="56">
        <f t="shared" si="1"/>
        <v>2590.174597</v>
      </c>
      <c r="E235" s="56">
        <f>B235*Assumptions!$N$20/12</f>
        <v>123.3716779</v>
      </c>
      <c r="F235" s="56">
        <f t="shared" si="2"/>
        <v>18559.25591</v>
      </c>
    </row>
    <row r="236">
      <c r="A236" s="55">
        <v>234.0</v>
      </c>
      <c r="B236" s="56">
        <f t="shared" si="3"/>
        <v>18559.25591</v>
      </c>
      <c r="C236" s="56">
        <f t="shared" si="4"/>
        <v>2713.546275</v>
      </c>
      <c r="D236" s="56">
        <f t="shared" si="1"/>
        <v>2605.283949</v>
      </c>
      <c r="E236" s="56">
        <f>B236*Assumptions!$N$20/12</f>
        <v>108.2623261</v>
      </c>
      <c r="F236" s="56">
        <f t="shared" si="2"/>
        <v>15953.97196</v>
      </c>
    </row>
    <row r="237">
      <c r="A237" s="55">
        <v>235.0</v>
      </c>
      <c r="B237" s="56">
        <f t="shared" si="3"/>
        <v>15953.97196</v>
      </c>
      <c r="C237" s="56">
        <f t="shared" si="4"/>
        <v>2713.546275</v>
      </c>
      <c r="D237" s="56">
        <f t="shared" si="1"/>
        <v>2620.481438</v>
      </c>
      <c r="E237" s="56">
        <f>B237*Assumptions!$N$20/12</f>
        <v>93.06483643</v>
      </c>
      <c r="F237" s="56">
        <f t="shared" si="2"/>
        <v>13333.49052</v>
      </c>
    </row>
    <row r="238">
      <c r="A238" s="55">
        <v>236.0</v>
      </c>
      <c r="B238" s="56">
        <f t="shared" si="3"/>
        <v>13333.49052</v>
      </c>
      <c r="C238" s="56">
        <f t="shared" si="4"/>
        <v>2713.546275</v>
      </c>
      <c r="D238" s="56">
        <f t="shared" si="1"/>
        <v>2635.76758</v>
      </c>
      <c r="E238" s="56">
        <f>B238*Assumptions!$N$20/12</f>
        <v>77.7786947</v>
      </c>
      <c r="F238" s="56">
        <f t="shared" si="2"/>
        <v>10697.72294</v>
      </c>
    </row>
    <row r="239">
      <c r="A239" s="55">
        <v>237.0</v>
      </c>
      <c r="B239" s="56">
        <f t="shared" si="3"/>
        <v>10697.72294</v>
      </c>
      <c r="C239" s="56">
        <f t="shared" si="4"/>
        <v>2713.546275</v>
      </c>
      <c r="D239" s="56">
        <f t="shared" si="1"/>
        <v>2651.142891</v>
      </c>
      <c r="E239" s="56">
        <f>B239*Assumptions!$N$20/12</f>
        <v>62.40338382</v>
      </c>
      <c r="F239" s="56">
        <f t="shared" si="2"/>
        <v>8046.58005</v>
      </c>
    </row>
    <row r="240">
      <c r="A240" s="55">
        <v>238.0</v>
      </c>
      <c r="B240" s="56">
        <f t="shared" si="3"/>
        <v>8046.58005</v>
      </c>
      <c r="C240" s="56">
        <f t="shared" si="4"/>
        <v>2713.546275</v>
      </c>
      <c r="D240" s="56">
        <f t="shared" si="1"/>
        <v>2666.607891</v>
      </c>
      <c r="E240" s="56">
        <f>B240*Assumptions!$N$20/12</f>
        <v>46.93838362</v>
      </c>
      <c r="F240" s="56">
        <f t="shared" si="2"/>
        <v>5379.972159</v>
      </c>
    </row>
    <row r="241">
      <c r="A241" s="55">
        <v>239.0</v>
      </c>
      <c r="B241" s="56">
        <f t="shared" si="3"/>
        <v>5379.972159</v>
      </c>
      <c r="C241" s="56">
        <f t="shared" si="4"/>
        <v>2713.546275</v>
      </c>
      <c r="D241" s="56">
        <f t="shared" si="1"/>
        <v>2682.163104</v>
      </c>
      <c r="E241" s="56">
        <f>B241*Assumptions!$N$20/12</f>
        <v>31.38317093</v>
      </c>
      <c r="F241" s="56">
        <f t="shared" si="2"/>
        <v>2697.809055</v>
      </c>
    </row>
    <row r="242">
      <c r="A242" s="55">
        <v>240.0</v>
      </c>
      <c r="B242" s="56">
        <f t="shared" si="3"/>
        <v>2697.809055</v>
      </c>
      <c r="C242" s="56">
        <f t="shared" si="4"/>
        <v>2713.546275</v>
      </c>
      <c r="D242" s="56">
        <f t="shared" si="1"/>
        <v>2697.809055</v>
      </c>
      <c r="E242" s="56">
        <f>B242*Assumptions!$N$20/12</f>
        <v>15.73721949</v>
      </c>
      <c r="F242" s="56">
        <f t="shared" si="2"/>
        <v>0.000000002695742296</v>
      </c>
    </row>
  </sheetData>
  <drawing r:id="rId1"/>
</worksheet>
</file>